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NA\Desktop\РЕЕСТРЫ ПОСТАНОВЛЕНИЙ И РЕШЕНИЙ\6 сессия 4 созыва\бюджет изменения\"/>
    </mc:Choice>
  </mc:AlternateContent>
  <bookViews>
    <workbookView xWindow="120" yWindow="180" windowWidth="9720" windowHeight="7260" firstSheet="1" activeTab="3"/>
  </bookViews>
  <sheets>
    <sheet name="№1" sheetId="17" state="hidden" r:id="rId1"/>
    <sheet name="№4" sheetId="35" r:id="rId2"/>
    <sheet name="№5" sheetId="37" r:id="rId3"/>
    <sheet name="№6" sheetId="26" r:id="rId4"/>
    <sheet name="№8" sheetId="41" state="hidden" r:id="rId5"/>
    <sheet name="№9" sheetId="31" state="hidden" r:id="rId6"/>
    <sheet name="№10" sheetId="32" state="hidden" r:id="rId7"/>
    <sheet name="№11" sheetId="38" state="hidden" r:id="rId8"/>
    <sheet name="Лист1" sheetId="42" state="hidden" r:id="rId9"/>
    <sheet name="Лист2" sheetId="43" state="hidden" r:id="rId10"/>
  </sheets>
  <definedNames>
    <definedName name="_xlnm._FilterDatabase" localSheetId="3" hidden="1">№6!$A$13:$H$13</definedName>
    <definedName name="Z_4F3F96C3_7B8B_440F_A7C0_DFFBDC784942_.wvu.FilterData" localSheetId="3" hidden="1">№6!#REF!</definedName>
    <definedName name="Z_6CB88F76_ADF1_43EB_B8FB_32CF6D2656A6_.wvu.Cols" localSheetId="3" hidden="1">№6!#REF!</definedName>
    <definedName name="Z_6CB88F76_ADF1_43EB_B8FB_32CF6D2656A6_.wvu.FilterData" localSheetId="3" hidden="1">№6!$A$10:$G$364</definedName>
    <definedName name="Z_6CB88F76_ADF1_43EB_B8FB_32CF6D2656A6_.wvu.PrintArea" localSheetId="3" hidden="1">№6!#REF!</definedName>
    <definedName name="Z_7BCFB845_C80C_48FE_B4FE_79B4B69115F3_.wvu.FilterData" localSheetId="3" hidden="1">№6!#REF!</definedName>
    <definedName name="Z_7D67130F_5829_47C5_93DE_738E8D41F162_.wvu.FilterData" localSheetId="3" hidden="1">№6!#REF!</definedName>
    <definedName name="Z_8E2E7D81_C767_11D8_A2FD_006098EF8B30_.wvu.Cols" localSheetId="3" hidden="1">№6!#REF!</definedName>
    <definedName name="Z_8E2E7D81_C767_11D8_A2FD_006098EF8B30_.wvu.FilterData" localSheetId="3" hidden="1">№6!$A$10:$G$364</definedName>
    <definedName name="Z_8E2E7D81_C767_11D8_A2FD_006098EF8B30_.wvu.PrintArea" localSheetId="3" hidden="1">№6!#REF!</definedName>
    <definedName name="Z_AAB63AD1_4FE4_4C7A_A62E_5A604C03BF55_.wvu.FilterData" localSheetId="3" hidden="1">№6!#REF!</definedName>
    <definedName name="Z_C231806E_9211_4D8F_9EB3_1A15C537C808_.wvu.FilterData" localSheetId="3" hidden="1">№6!#REF!</definedName>
    <definedName name="Z_D05021AF_1DB5_4AD7_B085_4CD71612CDB6_.wvu.FilterData" localSheetId="3" hidden="1">№6!#REF!</definedName>
    <definedName name="Z_D5E1AF6B_71F1_4B33_880B_72787157ADA9_.wvu.Cols" localSheetId="3" hidden="1">№6!#REF!,№6!#REF!</definedName>
    <definedName name="Z_D5E1AF6B_71F1_4B33_880B_72787157ADA9_.wvu.FilterData" localSheetId="3" hidden="1">№6!#REF!</definedName>
    <definedName name="Z_D5E1AF6B_71F1_4B33_880B_72787157ADA9_.wvu.PrintArea" localSheetId="3" hidden="1">№6!#REF!</definedName>
    <definedName name="Z_E2E14CAC_FED5_4087_B580_6F7DEE9C9BA1_.wvu.FilterData" localSheetId="3" hidden="1">№6!#REF!</definedName>
    <definedName name="Z_EF5A4981_C8E4_11D8_A2FC_006098EF8BA8_.wvu.Cols" localSheetId="3" hidden="1">№6!#REF!</definedName>
    <definedName name="Z_EF5A4981_C8E4_11D8_A2FC_006098EF8BA8_.wvu.PrintArea" localSheetId="3" hidden="1">№6!#REF!</definedName>
    <definedName name="Z_EF5A4981_C8E4_11D8_A2FC_006098EF8BA8_.wvu.PrintTitles" localSheetId="3" hidden="1">№6!$11:$11</definedName>
    <definedName name="Z_EFA5B1DC_5497_4E2C_A2B5_ED756C88CC7C_.wvu.Cols" localSheetId="3" hidden="1">№6!#REF!</definedName>
    <definedName name="Z_EFA5B1DC_5497_4E2C_A2B5_ED756C88CC7C_.wvu.FilterData" localSheetId="3" hidden="1">№6!#REF!</definedName>
    <definedName name="_xlnm.Print_Titles" localSheetId="3">№6!$11:$13</definedName>
    <definedName name="_xlnm.Print_Area" localSheetId="0">№1!$A$1:$C$94</definedName>
    <definedName name="_xlnm.Print_Area" localSheetId="6">№10!$A$1:$I$21</definedName>
    <definedName name="_xlnm.Print_Area" localSheetId="1">№4!$A$1:$H$266</definedName>
    <definedName name="_xlnm.Print_Area" localSheetId="2">№5!$A$1:$E$328</definedName>
    <definedName name="_xlnm.Print_Area" localSheetId="3">№6!$A$1:$H$386</definedName>
    <definedName name="_xlnm.Print_Area" localSheetId="5">№9!$A$1:$C$29</definedName>
  </definedNames>
  <calcPr calcId="152511"/>
</workbook>
</file>

<file path=xl/calcChain.xml><?xml version="1.0" encoding="utf-8"?>
<calcChain xmlns="http://schemas.openxmlformats.org/spreadsheetml/2006/main">
  <c r="B272" i="26" l="1"/>
  <c r="B275" i="37" s="1"/>
  <c r="B309" i="37" s="1"/>
  <c r="H270" i="26"/>
  <c r="H269" i="26" s="1"/>
  <c r="H263" i="26"/>
  <c r="H262" i="26" s="1"/>
  <c r="H65" i="26"/>
  <c r="H64" i="26" s="1"/>
  <c r="E288" i="37"/>
  <c r="B287" i="37"/>
  <c r="H275" i="26"/>
  <c r="E287" i="37" s="1"/>
  <c r="H330" i="26"/>
  <c r="H329" i="26" s="1"/>
  <c r="H274" i="26"/>
  <c r="H273" i="26" s="1"/>
  <c r="B82" i="26"/>
  <c r="B174" i="37" s="1"/>
  <c r="B178" i="37" s="1"/>
  <c r="H129" i="26"/>
  <c r="H128" i="26" s="1"/>
  <c r="H48" i="26"/>
  <c r="E41" i="37" s="1"/>
  <c r="H70" i="26"/>
  <c r="H69" i="26" s="1"/>
  <c r="H68" i="26" s="1"/>
  <c r="H24" i="26"/>
  <c r="H22" i="26" s="1"/>
  <c r="H21" i="26" s="1"/>
  <c r="H20" i="26" s="1"/>
  <c r="H19" i="26" s="1"/>
  <c r="B263" i="37"/>
  <c r="B260" i="37"/>
  <c r="E260" i="37"/>
  <c r="E263" i="37"/>
  <c r="B285" i="37"/>
  <c r="E274" i="37"/>
  <c r="E297" i="37"/>
  <c r="E296" i="37" s="1"/>
  <c r="E303" i="37"/>
  <c r="E302" i="37" s="1"/>
  <c r="B271" i="26"/>
  <c r="H252" i="26"/>
  <c r="H255" i="26"/>
  <c r="H93" i="26"/>
  <c r="H92" i="26" s="1"/>
  <c r="H105" i="26"/>
  <c r="H279" i="26"/>
  <c r="H278" i="26" s="1"/>
  <c r="H277" i="26" s="1"/>
  <c r="E250" i="37"/>
  <c r="H239" i="26"/>
  <c r="D8" i="38"/>
  <c r="H314" i="26"/>
  <c r="F15" i="38"/>
  <c r="F13" i="38" s="1"/>
  <c r="E251" i="37"/>
  <c r="E262" i="37"/>
  <c r="E301" i="37"/>
  <c r="E300" i="37" s="1"/>
  <c r="E298" i="37"/>
  <c r="H376" i="26"/>
  <c r="H375" i="26" s="1"/>
  <c r="H374" i="26" s="1"/>
  <c r="H373" i="26" s="1"/>
  <c r="H372" i="26" s="1"/>
  <c r="H250" i="26"/>
  <c r="H249" i="26" s="1"/>
  <c r="B248" i="26"/>
  <c r="H246" i="26"/>
  <c r="H245" i="26"/>
  <c r="H244" i="26" s="1"/>
  <c r="H196" i="26"/>
  <c r="H107" i="26"/>
  <c r="H59" i="26"/>
  <c r="H58" i="26" s="1"/>
  <c r="H57" i="26" s="1"/>
  <c r="H46" i="26"/>
  <c r="E38" i="37" s="1"/>
  <c r="H359" i="26"/>
  <c r="H358" i="26"/>
  <c r="H357" i="26" s="1"/>
  <c r="H41" i="26"/>
  <c r="H40" i="26" s="1"/>
  <c r="H39" i="26" s="1"/>
  <c r="H38" i="26" s="1"/>
  <c r="H37" i="26" s="1"/>
  <c r="E257" i="37"/>
  <c r="H227" i="26"/>
  <c r="H218" i="26"/>
  <c r="H225" i="26"/>
  <c r="H224" i="26" s="1"/>
  <c r="B223" i="26"/>
  <c r="B228" i="26" s="1"/>
  <c r="H221" i="26"/>
  <c r="H220" i="26"/>
  <c r="H219" i="26" s="1"/>
  <c r="D6" i="38"/>
  <c r="B48" i="35"/>
  <c r="H33" i="26"/>
  <c r="H32" i="26" s="1"/>
  <c r="H31" i="26" s="1"/>
  <c r="H117" i="26"/>
  <c r="E58" i="37" s="1"/>
  <c r="H163" i="26"/>
  <c r="E238" i="37" s="1"/>
  <c r="E237" i="37" s="1"/>
  <c r="E236" i="37" s="1"/>
  <c r="H47" i="26"/>
  <c r="E279" i="37"/>
  <c r="E278" i="37" s="1"/>
  <c r="H146" i="26"/>
  <c r="H145" i="26" s="1"/>
  <c r="B5" i="31"/>
  <c r="B320" i="37"/>
  <c r="B317" i="37"/>
  <c r="H185" i="26"/>
  <c r="H184" i="26" s="1"/>
  <c r="B318" i="37"/>
  <c r="D5" i="38"/>
  <c r="G5" i="32"/>
  <c r="H116" i="26"/>
  <c r="H115" i="26"/>
  <c r="E318" i="37"/>
  <c r="E317" i="37" s="1"/>
  <c r="E308" i="37"/>
  <c r="B308" i="37"/>
  <c r="E174" i="37"/>
  <c r="E168" i="37" s="1"/>
  <c r="E167" i="37" s="1"/>
  <c r="E166" i="37"/>
  <c r="E163" i="37" s="1"/>
  <c r="E162" i="37" s="1"/>
  <c r="B49" i="35"/>
  <c r="H183" i="26"/>
  <c r="H180" i="26"/>
  <c r="H179" i="26" s="1"/>
  <c r="H81" i="26"/>
  <c r="H79" i="26"/>
  <c r="H75" i="26"/>
  <c r="H73" i="26" s="1"/>
  <c r="H326" i="26"/>
  <c r="E210" i="37" s="1"/>
  <c r="E209" i="37" s="1"/>
  <c r="E208" i="37" s="1"/>
  <c r="H315" i="26"/>
  <c r="E256" i="37"/>
  <c r="E255" i="37" s="1"/>
  <c r="E313" i="37"/>
  <c r="E312" i="37" s="1"/>
  <c r="E311" i="37" s="1"/>
  <c r="B312" i="37"/>
  <c r="B311" i="37"/>
  <c r="H194" i="26"/>
  <c r="H193" i="26" s="1"/>
  <c r="H266" i="26"/>
  <c r="E271" i="37" s="1"/>
  <c r="E270" i="37" s="1"/>
  <c r="B268" i="26"/>
  <c r="E268" i="37"/>
  <c r="E269" i="37"/>
  <c r="B269" i="37"/>
  <c r="B242" i="37"/>
  <c r="B243" i="37"/>
  <c r="E241" i="37"/>
  <c r="E240" i="37" s="1"/>
  <c r="E239" i="37" s="1"/>
  <c r="H215" i="26"/>
  <c r="H214" i="26" s="1"/>
  <c r="H213" i="26" s="1"/>
  <c r="H364" i="26"/>
  <c r="H363" i="26"/>
  <c r="H362" i="26" s="1"/>
  <c r="H361" i="26" s="1"/>
  <c r="H113" i="26"/>
  <c r="E45" i="37" s="1"/>
  <c r="E44" i="37" s="1"/>
  <c r="H232" i="26"/>
  <c r="B241" i="37"/>
  <c r="B215" i="37"/>
  <c r="E216" i="37"/>
  <c r="E215" i="37" s="1"/>
  <c r="B214" i="37"/>
  <c r="B163" i="26"/>
  <c r="B238" i="37"/>
  <c r="B261" i="37" s="1"/>
  <c r="B265" i="37" s="1"/>
  <c r="B46" i="26"/>
  <c r="B114" i="26" s="1"/>
  <c r="B116" i="26" s="1"/>
  <c r="H345" i="26"/>
  <c r="H324" i="26"/>
  <c r="H323" i="26"/>
  <c r="H312" i="26" s="1"/>
  <c r="E196" i="37" s="1"/>
  <c r="E160" i="37"/>
  <c r="E158" i="37" s="1"/>
  <c r="E151" i="37" s="1"/>
  <c r="H302" i="26"/>
  <c r="H334" i="26"/>
  <c r="H331" i="26"/>
  <c r="E222" i="37" s="1"/>
  <c r="E221" i="37" s="1"/>
  <c r="E293" i="37"/>
  <c r="E292" i="37" s="1"/>
  <c r="H347" i="26"/>
  <c r="E219" i="37" s="1"/>
  <c r="E218" i="37" s="1"/>
  <c r="E217" i="37" s="1"/>
  <c r="B231" i="37"/>
  <c r="B232" i="37"/>
  <c r="E232" i="37"/>
  <c r="E231" i="37" s="1"/>
  <c r="E204" i="37"/>
  <c r="E203" i="37" s="1"/>
  <c r="B203" i="37"/>
  <c r="H95" i="26"/>
  <c r="E291" i="37" s="1"/>
  <c r="E290" i="37" s="1"/>
  <c r="B348" i="26"/>
  <c r="B327" i="26"/>
  <c r="E282" i="37"/>
  <c r="E281" i="37" s="1"/>
  <c r="B324" i="37"/>
  <c r="B323" i="37"/>
  <c r="E247" i="37"/>
  <c r="E253" i="37"/>
  <c r="E246" i="37" s="1"/>
  <c r="E245" i="37" s="1"/>
  <c r="E244" i="37" s="1"/>
  <c r="H341" i="26"/>
  <c r="H340" i="26" s="1"/>
  <c r="E284" i="37"/>
  <c r="E283" i="37" s="1"/>
  <c r="H296" i="26"/>
  <c r="H295" i="26"/>
  <c r="E113" i="37"/>
  <c r="E112" i="37" s="1"/>
  <c r="B246" i="37"/>
  <c r="B342" i="26"/>
  <c r="B341" i="26"/>
  <c r="B161" i="37"/>
  <c r="H156" i="26"/>
  <c r="E124" i="37" s="1"/>
  <c r="E123" i="37" s="1"/>
  <c r="B112" i="37"/>
  <c r="B188" i="37"/>
  <c r="B114" i="37"/>
  <c r="B113" i="37"/>
  <c r="B282" i="37"/>
  <c r="B281" i="37"/>
  <c r="H191" i="26"/>
  <c r="H97" i="26"/>
  <c r="E295" i="37" s="1"/>
  <c r="E294" i="37" s="1"/>
  <c r="H86" i="26"/>
  <c r="H85" i="26" s="1"/>
  <c r="B278" i="37"/>
  <c r="B270" i="37"/>
  <c r="H321" i="26"/>
  <c r="E200" i="37" s="1"/>
  <c r="E199" i="37" s="1"/>
  <c r="E235" i="37"/>
  <c r="E234" i="37" s="1"/>
  <c r="E233" i="37" s="1"/>
  <c r="E275" i="37"/>
  <c r="E190" i="37"/>
  <c r="E189" i="37" s="1"/>
  <c r="B224" i="37"/>
  <c r="B223" i="37"/>
  <c r="B220" i="37"/>
  <c r="H351" i="26"/>
  <c r="E224" i="37" s="1"/>
  <c r="E223" i="37" s="1"/>
  <c r="E220" i="37" s="1"/>
  <c r="E265" i="37"/>
  <c r="E264" i="37" s="1"/>
  <c r="B264" i="37"/>
  <c r="E43" i="37"/>
  <c r="E42" i="37" s="1"/>
  <c r="B43" i="37"/>
  <c r="B42" i="37"/>
  <c r="B151" i="35"/>
  <c r="H200" i="26"/>
  <c r="H199" i="26" s="1"/>
  <c r="E180" i="37"/>
  <c r="E179" i="37" s="1"/>
  <c r="C17" i="31"/>
  <c r="E306" i="37"/>
  <c r="E277" i="37"/>
  <c r="E276" i="37" s="1"/>
  <c r="B277" i="37"/>
  <c r="B276" i="37"/>
  <c r="B272" i="37"/>
  <c r="B267" i="37"/>
  <c r="B266" i="37"/>
  <c r="B257" i="37"/>
  <c r="B255" i="37"/>
  <c r="B254" i="37"/>
  <c r="B237" i="37"/>
  <c r="B236" i="37"/>
  <c r="B235" i="37"/>
  <c r="B234" i="37"/>
  <c r="B233" i="37"/>
  <c r="B212" i="37"/>
  <c r="B211" i="37"/>
  <c r="B201" i="37"/>
  <c r="B221" i="37" s="1"/>
  <c r="B198" i="37"/>
  <c r="B202" i="37" s="1"/>
  <c r="B204" i="37" s="1"/>
  <c r="B197" i="37"/>
  <c r="B196" i="37"/>
  <c r="B195" i="37"/>
  <c r="E194" i="37"/>
  <c r="E193" i="37" s="1"/>
  <c r="E192" i="37" s="1"/>
  <c r="E191" i="37" s="1"/>
  <c r="B194" i="37"/>
  <c r="B193" i="37"/>
  <c r="B192" i="37"/>
  <c r="B191" i="37"/>
  <c r="B187" i="37"/>
  <c r="B186" i="37"/>
  <c r="E178" i="37"/>
  <c r="E177" i="37" s="1"/>
  <c r="B177" i="37"/>
  <c r="B176" i="37"/>
  <c r="B175" i="37"/>
  <c r="B168" i="37"/>
  <c r="B167" i="37"/>
  <c r="B163" i="37"/>
  <c r="B162" i="37"/>
  <c r="B160" i="37"/>
  <c r="B158" i="37"/>
  <c r="B151" i="37"/>
  <c r="E150" i="37"/>
  <c r="E148" i="37" s="1"/>
  <c r="B148" i="37"/>
  <c r="E93" i="37"/>
  <c r="E92" i="37" s="1"/>
  <c r="B93" i="37"/>
  <c r="B92" i="37"/>
  <c r="B123" i="37"/>
  <c r="E109" i="37"/>
  <c r="E108" i="37" s="1"/>
  <c r="B109" i="37"/>
  <c r="B111" i="37" s="1"/>
  <c r="B108" i="37"/>
  <c r="B107" i="37"/>
  <c r="B102" i="37"/>
  <c r="E99" i="37"/>
  <c r="E94" i="37" s="1"/>
  <c r="B94" i="37"/>
  <c r="E85" i="37"/>
  <c r="E84" i="37" s="1"/>
  <c r="B84" i="37"/>
  <c r="B83" i="37"/>
  <c r="B82" i="37"/>
  <c r="B79" i="37"/>
  <c r="B72" i="37"/>
  <c r="B65" i="37"/>
  <c r="B55" i="37"/>
  <c r="B51" i="37"/>
  <c r="B44" i="37"/>
  <c r="B53" i="37" s="1"/>
  <c r="B41" i="37"/>
  <c r="B274" i="37" s="1"/>
  <c r="B279" i="37" s="1"/>
  <c r="B36" i="37"/>
  <c r="B34" i="37"/>
  <c r="B32" i="37"/>
  <c r="B38" i="37" s="1"/>
  <c r="B33" i="37"/>
  <c r="B39" i="37" s="1"/>
  <c r="B52" i="37" s="1"/>
  <c r="H174" i="26"/>
  <c r="H150" i="26"/>
  <c r="B156" i="26"/>
  <c r="B124" i="37" s="1"/>
  <c r="B150" i="37" s="1"/>
  <c r="B144" i="26"/>
  <c r="B149" i="26" s="1"/>
  <c r="B139" i="26"/>
  <c r="B148" i="26" s="1"/>
  <c r="B172" i="26" s="1"/>
  <c r="B59" i="37" s="1"/>
  <c r="H132" i="26"/>
  <c r="H130" i="26"/>
  <c r="B131" i="26"/>
  <c r="B85" i="37" s="1"/>
  <c r="B111" i="26"/>
  <c r="B93" i="26"/>
  <c r="B310" i="37" s="1"/>
  <c r="B297" i="37" s="1"/>
  <c r="B303" i="37" s="1"/>
  <c r="B49" i="26"/>
  <c r="E24" i="37"/>
  <c r="E23" i="37" s="1"/>
  <c r="E22" i="37" s="1"/>
  <c r="H127" i="26"/>
  <c r="H126" i="26" s="1"/>
  <c r="H125" i="26"/>
  <c r="H122" i="26" s="1"/>
  <c r="H319" i="26"/>
  <c r="B320" i="26"/>
  <c r="B336" i="26"/>
  <c r="B166" i="26"/>
  <c r="B46" i="35"/>
  <c r="H28" i="26"/>
  <c r="H27" i="26" s="1"/>
  <c r="H26" i="26" s="1"/>
  <c r="H25" i="26" s="1"/>
  <c r="E20" i="37"/>
  <c r="E19" i="37" s="1"/>
  <c r="E18" i="37" s="1"/>
  <c r="E17" i="37" s="1"/>
  <c r="E16" i="37" s="1"/>
  <c r="H261" i="35"/>
  <c r="H260" i="35"/>
  <c r="H259" i="35" s="1"/>
  <c r="H255" i="35"/>
  <c r="H254" i="35" s="1"/>
  <c r="H253" i="35" s="1"/>
  <c r="H250" i="35"/>
  <c r="H245" i="35" s="1"/>
  <c r="H244" i="35" s="1"/>
  <c r="H243" i="35" s="1"/>
  <c r="H248" i="35"/>
  <c r="H247" i="35" s="1"/>
  <c r="H246" i="35" s="1"/>
  <c r="H234" i="35"/>
  <c r="H232" i="35"/>
  <c r="H231" i="35" s="1"/>
  <c r="H228" i="35"/>
  <c r="H227" i="35"/>
  <c r="H226" i="35"/>
  <c r="H225" i="35"/>
  <c r="H224" i="35" s="1"/>
  <c r="H223" i="35"/>
  <c r="H222" i="35" s="1"/>
  <c r="H221" i="35"/>
  <c r="H220" i="35" s="1"/>
  <c r="H219" i="35"/>
  <c r="H218" i="35" s="1"/>
  <c r="H215" i="35"/>
  <c r="H210" i="35"/>
  <c r="H209" i="35" s="1"/>
  <c r="H207" i="35"/>
  <c r="H206" i="35"/>
  <c r="H205" i="35" s="1"/>
  <c r="H201" i="35"/>
  <c r="H200" i="35" s="1"/>
  <c r="H197" i="35"/>
  <c r="H195" i="35"/>
  <c r="H187" i="35" s="1"/>
  <c r="H193" i="35"/>
  <c r="H191" i="35"/>
  <c r="H189" i="35"/>
  <c r="H185" i="35"/>
  <c r="H183" i="35"/>
  <c r="H181" i="35"/>
  <c r="H180" i="35" s="1"/>
  <c r="H179" i="35" s="1"/>
  <c r="H176" i="35"/>
  <c r="H175" i="35" s="1"/>
  <c r="H172" i="35"/>
  <c r="H171" i="35"/>
  <c r="H169" i="35"/>
  <c r="H168" i="35"/>
  <c r="H167" i="35"/>
  <c r="H164" i="35"/>
  <c r="H163" i="35" s="1"/>
  <c r="H160" i="35"/>
  <c r="H159" i="35"/>
  <c r="H157" i="35"/>
  <c r="H156" i="35" s="1"/>
  <c r="H154" i="35"/>
  <c r="H150" i="35"/>
  <c r="H149" i="35" s="1"/>
  <c r="H143" i="35"/>
  <c r="H137" i="35"/>
  <c r="H136" i="35"/>
  <c r="H135" i="35" s="1"/>
  <c r="H134" i="35" s="1"/>
  <c r="H131" i="35"/>
  <c r="H128" i="35"/>
  <c r="H127" i="35" s="1"/>
  <c r="H126" i="35"/>
  <c r="H125" i="35" s="1"/>
  <c r="H124" i="35" s="1"/>
  <c r="H123" i="35" s="1"/>
  <c r="H120" i="35"/>
  <c r="H119" i="35"/>
  <c r="H118" i="35"/>
  <c r="H116" i="35" s="1"/>
  <c r="H115" i="35" s="1"/>
  <c r="H114" i="35" s="1"/>
  <c r="H117" i="35"/>
  <c r="H111" i="35"/>
  <c r="H105" i="35"/>
  <c r="H108" i="35"/>
  <c r="H106" i="35"/>
  <c r="H102" i="35"/>
  <c r="H101" i="35"/>
  <c r="H100" i="35" s="1"/>
  <c r="H97" i="35"/>
  <c r="H95" i="35"/>
  <c r="H94" i="35"/>
  <c r="H91" i="35" s="1"/>
  <c r="H90" i="35" s="1"/>
  <c r="H89" i="35" s="1"/>
  <c r="H86" i="35"/>
  <c r="H85" i="35" s="1"/>
  <c r="B86" i="35"/>
  <c r="H84" i="35"/>
  <c r="H83" i="35" s="1"/>
  <c r="H77" i="35"/>
  <c r="H71" i="35"/>
  <c r="H70" i="35" s="1"/>
  <c r="H75" i="35"/>
  <c r="H73" i="35"/>
  <c r="H68" i="35"/>
  <c r="H66" i="35"/>
  <c r="H57" i="35"/>
  <c r="H56" i="35" s="1"/>
  <c r="H55" i="35" s="1"/>
  <c r="H52" i="35"/>
  <c r="H51" i="35" s="1"/>
  <c r="H50" i="35" s="1"/>
  <c r="H44" i="35"/>
  <c r="H43" i="35" s="1"/>
  <c r="H39" i="35"/>
  <c r="H38" i="35" s="1"/>
  <c r="H34" i="35"/>
  <c r="H33" i="35"/>
  <c r="H32" i="35" s="1"/>
  <c r="H27" i="35"/>
  <c r="H26" i="35"/>
  <c r="H25" i="35" s="1"/>
  <c r="H23" i="35"/>
  <c r="H338" i="26"/>
  <c r="H335" i="26" s="1"/>
  <c r="H50" i="26"/>
  <c r="E52" i="37" s="1"/>
  <c r="E51" i="37" s="1"/>
  <c r="H55" i="26"/>
  <c r="H54" i="26"/>
  <c r="H53" i="26" s="1"/>
  <c r="H52" i="26" s="1"/>
  <c r="H90" i="26"/>
  <c r="H99" i="26"/>
  <c r="H101" i="26"/>
  <c r="H135" i="26"/>
  <c r="H134" i="26" s="1"/>
  <c r="H136" i="26"/>
  <c r="H140" i="26"/>
  <c r="H142" i="26"/>
  <c r="H153" i="26"/>
  <c r="H152" i="26"/>
  <c r="H157" i="26"/>
  <c r="H165" i="26"/>
  <c r="H169" i="26"/>
  <c r="H173" i="26"/>
  <c r="H177" i="26"/>
  <c r="H188" i="26"/>
  <c r="H187" i="26" s="1"/>
  <c r="H203" i="26"/>
  <c r="H202" i="26" s="1"/>
  <c r="H205" i="26"/>
  <c r="H208" i="26"/>
  <c r="H207" i="26" s="1"/>
  <c r="H211" i="26"/>
  <c r="H210" i="26" s="1"/>
  <c r="H231" i="26"/>
  <c r="H230" i="26" s="1"/>
  <c r="H236" i="26"/>
  <c r="H235" i="26" s="1"/>
  <c r="H258" i="26"/>
  <c r="H257" i="26" s="1"/>
  <c r="H281" i="26"/>
  <c r="H283" i="26"/>
  <c r="E324" i="37" s="1"/>
  <c r="E323" i="37" s="1"/>
  <c r="H285" i="26"/>
  <c r="H289" i="26"/>
  <c r="H293" i="26"/>
  <c r="H292" i="26" s="1"/>
  <c r="H305" i="26"/>
  <c r="H304" i="26" s="1"/>
  <c r="H310" i="26"/>
  <c r="H317" i="26"/>
  <c r="H332" i="26"/>
  <c r="H367" i="26"/>
  <c r="H366" i="26" s="1"/>
  <c r="H365" i="26" s="1"/>
  <c r="H381" i="26"/>
  <c r="H380" i="26" s="1"/>
  <c r="H379" i="26" s="1"/>
  <c r="E207" i="37"/>
  <c r="E206" i="37" s="1"/>
  <c r="E226" i="37"/>
  <c r="E225" i="37" s="1"/>
  <c r="E202" i="37"/>
  <c r="E201" i="37" s="1"/>
  <c r="B258" i="37"/>
  <c r="B297" i="26"/>
  <c r="E184" i="37"/>
  <c r="E185" i="37" s="1"/>
  <c r="H149" i="26"/>
  <c r="H148" i="26" s="1"/>
  <c r="H147" i="26" s="1"/>
  <c r="H113" i="35" s="1"/>
  <c r="H238" i="26"/>
  <c r="H254" i="26"/>
  <c r="H243" i="26" s="1"/>
  <c r="B45" i="37"/>
  <c r="B54" i="37" s="1"/>
  <c r="E307" i="37"/>
  <c r="B186" i="26"/>
  <c r="B166" i="37" s="1"/>
  <c r="E198" i="37"/>
  <c r="H110" i="35"/>
  <c r="B322" i="37"/>
  <c r="B319" i="37" s="1"/>
  <c r="H37" i="35" l="1"/>
  <c r="E259" i="37"/>
  <c r="B201" i="26"/>
  <c r="B303" i="26" s="1"/>
  <c r="H49" i="26"/>
  <c r="H172" i="26"/>
  <c r="H65" i="35"/>
  <c r="H64" i="35" s="1"/>
  <c r="H166" i="35"/>
  <c r="H162" i="35" s="1"/>
  <c r="H190" i="26"/>
  <c r="E254" i="37"/>
  <c r="H78" i="26"/>
  <c r="E322" i="37"/>
  <c r="E321" i="37" s="1"/>
  <c r="E249" i="37"/>
  <c r="E248" i="37" s="1"/>
  <c r="H171" i="26"/>
  <c r="H133" i="35" s="1"/>
  <c r="B263" i="26"/>
  <c r="B268" i="37" s="1"/>
  <c r="B273" i="37" s="1"/>
  <c r="B286" i="37" s="1"/>
  <c r="B181" i="26"/>
  <c r="E183" i="37"/>
  <c r="E286" i="37"/>
  <c r="E285" i="37" s="1"/>
  <c r="H155" i="26"/>
  <c r="E111" i="37" s="1"/>
  <c r="E110" i="37" s="1"/>
  <c r="H94" i="26"/>
  <c r="M14" i="41"/>
  <c r="E83" i="37"/>
  <c r="E82" i="37" s="1"/>
  <c r="E213" i="37"/>
  <c r="E212" i="37" s="1"/>
  <c r="E211" i="37" s="1"/>
  <c r="F211" i="37" s="1"/>
  <c r="H120" i="26"/>
  <c r="H119" i="26" s="1"/>
  <c r="H182" i="26"/>
  <c r="H152" i="35"/>
  <c r="H151" i="35"/>
  <c r="H229" i="26"/>
  <c r="B253" i="26"/>
  <c r="B267" i="26"/>
  <c r="H162" i="26"/>
  <c r="H161" i="26" s="1"/>
  <c r="H160" i="26" s="1"/>
  <c r="H122" i="35" s="1"/>
  <c r="B133" i="26"/>
  <c r="B99" i="37" s="1"/>
  <c r="H121" i="26"/>
  <c r="E188" i="37"/>
  <c r="E187" i="37" s="1"/>
  <c r="E186" i="37" s="1"/>
  <c r="H112" i="26"/>
  <c r="H111" i="26" s="1"/>
  <c r="H45" i="26"/>
  <c r="H44" i="26" s="1"/>
  <c r="H43" i="26" s="1"/>
  <c r="H42" i="26" s="1"/>
  <c r="H36" i="35" s="1"/>
  <c r="H47" i="35" s="1"/>
  <c r="H313" i="26"/>
  <c r="H350" i="26"/>
  <c r="H349" i="26" s="1"/>
  <c r="H236" i="35" s="1"/>
  <c r="H237" i="35" s="1"/>
  <c r="E32" i="37"/>
  <c r="E31" i="37" s="1"/>
  <c r="E30" i="37" s="1"/>
  <c r="E29" i="37" s="1"/>
  <c r="E28" i="37" s="1"/>
  <c r="H301" i="26"/>
  <c r="H300" i="26" s="1"/>
  <c r="H299" i="26" s="1"/>
  <c r="H298" i="26" s="1"/>
  <c r="H203" i="35" s="1"/>
  <c r="H344" i="26"/>
  <c r="H328" i="26" s="1"/>
  <c r="H309" i="26" s="1"/>
  <c r="E267" i="37"/>
  <c r="E305" i="37"/>
  <c r="E304" i="37" s="1"/>
  <c r="E289" i="37" s="1"/>
  <c r="H148" i="35"/>
  <c r="H147" i="35"/>
  <c r="H355" i="26"/>
  <c r="H356" i="26"/>
  <c r="H354" i="26"/>
  <c r="H48" i="35"/>
  <c r="H242" i="35"/>
  <c r="H360" i="26"/>
  <c r="H241" i="35" s="1"/>
  <c r="H83" i="26"/>
  <c r="H89" i="26"/>
  <c r="H144" i="26"/>
  <c r="H139" i="26"/>
  <c r="H138" i="26" s="1"/>
  <c r="H104" i="35" s="1"/>
  <c r="H31" i="35"/>
  <c r="H252" i="35"/>
  <c r="H371" i="26"/>
  <c r="H251" i="35" s="1"/>
  <c r="H82" i="35"/>
  <c r="H81" i="35" s="1"/>
  <c r="H217" i="35"/>
  <c r="H214" i="35" s="1"/>
  <c r="H204" i="26"/>
  <c r="H153" i="35" s="1"/>
  <c r="H18" i="26"/>
  <c r="H17" i="26" s="1"/>
  <c r="H46" i="35"/>
  <c r="E309" i="37"/>
  <c r="H88" i="35"/>
  <c r="H165" i="35"/>
  <c r="H204" i="35"/>
  <c r="H67" i="26"/>
  <c r="H66" i="26" s="1"/>
  <c r="E316" i="37"/>
  <c r="E315" i="37" s="1"/>
  <c r="E314" i="37" s="1"/>
  <c r="H308" i="26"/>
  <c r="B195" i="26"/>
  <c r="B313" i="37" s="1"/>
  <c r="B234" i="26"/>
  <c r="B256" i="37" s="1"/>
  <c r="H378" i="26"/>
  <c r="E72" i="37"/>
  <c r="E71" i="37" s="1"/>
  <c r="E65" i="37" s="1"/>
  <c r="H74" i="26"/>
  <c r="H72" i="26" s="1"/>
  <c r="H84" i="26"/>
  <c r="E107" i="37"/>
  <c r="E102" i="37" s="1"/>
  <c r="E176" i="37"/>
  <c r="E175" i="37" s="1"/>
  <c r="E39" i="37"/>
  <c r="E36" i="37" s="1"/>
  <c r="E54" i="37"/>
  <c r="E53" i="37" s="1"/>
  <c r="B279" i="26"/>
  <c r="E149" i="37"/>
  <c r="E205" i="37"/>
  <c r="E273" i="37"/>
  <c r="E272" i="37" s="1"/>
  <c r="B284" i="37"/>
  <c r="B306" i="37"/>
  <c r="E280" i="37"/>
  <c r="E214" i="37"/>
  <c r="B213" i="37"/>
  <c r="B222" i="37" s="1"/>
  <c r="E197" i="37"/>
  <c r="H261" i="26"/>
  <c r="H256" i="26" s="1"/>
  <c r="E320" i="37"/>
  <c r="H62" i="26"/>
  <c r="H61" i="26" s="1"/>
  <c r="H63" i="26"/>
  <c r="I36" i="26" l="1"/>
  <c r="I23" i="26"/>
  <c r="I35" i="26" s="1"/>
  <c r="E195" i="37"/>
  <c r="H110" i="26"/>
  <c r="H109" i="26" s="1"/>
  <c r="B271" i="37"/>
  <c r="E181" i="37"/>
  <c r="E182" i="37"/>
  <c r="E79" i="37"/>
  <c r="B270" i="26"/>
  <c r="E266" i="37"/>
  <c r="E34" i="37"/>
  <c r="E25" i="37" s="1"/>
  <c r="E59" i="37"/>
  <c r="E27" i="37" s="1"/>
  <c r="E26" i="37" s="1"/>
  <c r="H159" i="26"/>
  <c r="H121" i="35" s="1"/>
  <c r="H198" i="26"/>
  <c r="H145" i="35" s="1"/>
  <c r="H61" i="35"/>
  <c r="H60" i="35" s="1"/>
  <c r="H59" i="35" s="1"/>
  <c r="H58" i="35"/>
  <c r="H307" i="26"/>
  <c r="H213" i="35"/>
  <c r="H212" i="35" s="1"/>
  <c r="H240" i="35"/>
  <c r="H239" i="35" s="1"/>
  <c r="H353" i="26"/>
  <c r="H71" i="26"/>
  <c r="H63" i="35" s="1"/>
  <c r="H258" i="35"/>
  <c r="H377" i="26"/>
  <c r="H257" i="35" s="1"/>
  <c r="B276" i="26"/>
  <c r="B288" i="37" s="1"/>
  <c r="B274" i="26"/>
  <c r="H118" i="26"/>
  <c r="H87" i="35" s="1"/>
  <c r="H174" i="35"/>
  <c r="H49" i="35"/>
  <c r="H54" i="35"/>
  <c r="H36" i="26" l="1"/>
  <c r="H80" i="35"/>
  <c r="H79" i="35" s="1"/>
  <c r="H35" i="26"/>
  <c r="H15" i="26" s="1"/>
  <c r="E14" i="37" s="1"/>
  <c r="H30" i="35"/>
  <c r="H29" i="35" s="1"/>
  <c r="I15" i="26" l="1"/>
  <c r="H21" i="35"/>
</calcChain>
</file>

<file path=xl/sharedStrings.xml><?xml version="1.0" encoding="utf-8"?>
<sst xmlns="http://schemas.openxmlformats.org/spreadsheetml/2006/main" count="3192" uniqueCount="743">
  <si>
    <t>Социальное обеспечение населения</t>
  </si>
  <si>
    <t>300</t>
  </si>
  <si>
    <t>Социальное обеспечение и иные выплаты населению</t>
  </si>
  <si>
    <t xml:space="preserve">   </t>
  </si>
  <si>
    <t>Социальное обеспечение и иные выплаты гражданам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</si>
  <si>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</si>
  <si>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Жилищное хозяйство</t>
  </si>
  <si>
    <t>Капитальный ремонт муниципального жилого фонда</t>
  </si>
  <si>
    <t>Расходы на передачу полномочий из поселений</t>
  </si>
  <si>
    <t>Капитальные вложения (бюджетные инвестиции) в объекты муниципальной собственности</t>
  </si>
  <si>
    <t>Капитальные вложения в области коммунального хозяйства</t>
  </si>
  <si>
    <t>Капитальные    вложения в объекты    недвижимого имущества государственной   (муниципальной)    собственности</t>
  </si>
  <si>
    <t>400- Капитальные вложения в объекты недвижимого имущества государственной (муниципальной) собственности</t>
  </si>
  <si>
    <t>50 0 00 00000</t>
  </si>
  <si>
    <t>50 1 00 00000</t>
  </si>
  <si>
    <t>50 1 00 00190</t>
  </si>
  <si>
    <t>50 2 00 00000</t>
  </si>
  <si>
    <t>50 2 00 00190</t>
  </si>
  <si>
    <t>50 2 00 60190</t>
  </si>
  <si>
    <t>51 0 00 00000</t>
  </si>
  <si>
    <t>51 8 00 00000</t>
  </si>
  <si>
    <t>56 0 00 00000</t>
  </si>
  <si>
    <t>56 0 00 10110</t>
  </si>
  <si>
    <t>50 2 00 51180</t>
  </si>
  <si>
    <t>50 2 00 L1180</t>
  </si>
  <si>
    <t>51 3 00 00000</t>
  </si>
  <si>
    <t>51 3 00 10020</t>
  </si>
  <si>
    <t>51 3 00 10190</t>
  </si>
  <si>
    <t>51 3 00 101900</t>
  </si>
  <si>
    <t>51 3 00 10060</t>
  </si>
  <si>
    <t>51 3 00 10220</t>
  </si>
  <si>
    <t>64 0 00 00000</t>
  </si>
  <si>
    <t>64 0 00 10250</t>
  </si>
  <si>
    <t>51 5  00 00000</t>
  </si>
  <si>
    <t>51 5 00 10230</t>
  </si>
  <si>
    <t>51 6 00 00000</t>
  </si>
  <si>
    <t>51 6 00 10240</t>
  </si>
  <si>
    <t>51 7 00 00000</t>
  </si>
  <si>
    <t>51 7 00 10400</t>
  </si>
  <si>
    <t>56 0 00 25010</t>
  </si>
  <si>
    <t>67 0 00 10410</t>
  </si>
  <si>
    <t>65 0 00 00000</t>
  </si>
  <si>
    <t>66 0 00 00000</t>
  </si>
  <si>
    <t>66 0 00 10270</t>
  </si>
  <si>
    <t>66 0 00 10280</t>
  </si>
  <si>
    <t>68 0 00 00000</t>
  </si>
  <si>
    <t>68 0 00 10300</t>
  </si>
  <si>
    <t>68 0 00 10320</t>
  </si>
  <si>
    <t>53 0 00 00000</t>
  </si>
  <si>
    <t>53 2 00 00000</t>
  </si>
  <si>
    <t>59 0 00 00000</t>
  </si>
  <si>
    <t>59 2 00 0000</t>
  </si>
  <si>
    <t>59 2 00 00590</t>
  </si>
  <si>
    <t>59 2 00 60050</t>
  </si>
  <si>
    <t>59 3 00 00000</t>
  </si>
  <si>
    <t>59 3 00 00590</t>
  </si>
  <si>
    <t>59 3 00 09020</t>
  </si>
  <si>
    <t>54 0 00 00000</t>
  </si>
  <si>
    <t>54 3 00 00000</t>
  </si>
  <si>
    <t>61 0 00 00000</t>
  </si>
  <si>
    <t>51 2 00 00000</t>
  </si>
  <si>
    <t>51 2 00 10070</t>
  </si>
  <si>
    <t>57 0 00 00000</t>
  </si>
  <si>
    <t>57 2 00 00000</t>
  </si>
  <si>
    <t>57 2 00 10090</t>
  </si>
  <si>
    <t>50 2 00 25010</t>
  </si>
  <si>
    <t>51 5 00 00000</t>
  </si>
  <si>
    <t xml:space="preserve"> 51 6 00 10240</t>
  </si>
  <si>
    <t>59 2 00 00000</t>
  </si>
  <si>
    <t>99 2 00 00190</t>
  </si>
  <si>
    <t>99 3 00 00000</t>
  </si>
  <si>
    <t>99 3 00 20590</t>
  </si>
  <si>
    <t>68 0 0010310</t>
  </si>
  <si>
    <t>68 0 00 10330</t>
  </si>
  <si>
    <t>68 0 00 10310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</si>
  <si>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</si>
  <si>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Организация временного трудоустройства несовершеннолетних граждан в возрасте от 14 до 18 лет </t>
  </si>
  <si>
    <t xml:space="preserve">Обеспечение деятельности муниципальных и немуниципальных служащих в представительных органах, контрольно-счетных органах муниципальных образований </t>
  </si>
  <si>
    <t>99 2 00 00000</t>
  </si>
  <si>
    <t>Приложение № 10</t>
  </si>
  <si>
    <t>99 0 00 00000</t>
  </si>
  <si>
    <t>99 0 00 25010</t>
  </si>
  <si>
    <t>99 2 00 20190</t>
  </si>
  <si>
    <t>51 3 00 10510</t>
  </si>
  <si>
    <t>ВЦП Предоставление помещений для размещения участковых ОВД</t>
  </si>
  <si>
    <t>59 5 00 00000</t>
  </si>
  <si>
    <t>Капитальные вложения в объекты недвижимого имущества государственной (муниципальной)собственности</t>
  </si>
  <si>
    <t>65 8 00 10520</t>
  </si>
  <si>
    <t>65 8 00 00000</t>
  </si>
  <si>
    <t>Капитальные вложения в области культуры</t>
  </si>
  <si>
    <t>Капитальные вложения в объекты недвижимого имущества государственной (муниципальной) собственности</t>
  </si>
  <si>
    <t>99 0 00 60170</t>
  </si>
  <si>
    <t>Поощрение победителей краевого конкурса на звание «Лучший орган ТОС» на 2016 год</t>
  </si>
  <si>
    <t>59 2 00 09020</t>
  </si>
  <si>
    <t>51 2 01 10560</t>
  </si>
  <si>
    <t>51 3 02 10010</t>
  </si>
  <si>
    <t>51 3 01 10210</t>
  </si>
  <si>
    <t>ВЦП "Привлечение граждан и их объединений к участию в охране общественного порядка на территории поселения"</t>
  </si>
  <si>
    <t>99 6 02 10240</t>
  </si>
  <si>
    <t>51 7 01 10400</t>
  </si>
  <si>
    <t>51 8 01 10450</t>
  </si>
  <si>
    <t>53 2 02 10350</t>
  </si>
  <si>
    <t>53 2 02 10360</t>
  </si>
  <si>
    <t>54 3 01 10620</t>
  </si>
  <si>
    <t>99 0 02 25010</t>
  </si>
  <si>
    <t>59 5 01 10370</t>
  </si>
  <si>
    <t>61 0 02 10160</t>
  </si>
  <si>
    <t xml:space="preserve"> 51 8 01 10450</t>
  </si>
  <si>
    <t xml:space="preserve">Поддержка малого и среднего предпринимательства в муниципальном образовании </t>
  </si>
  <si>
    <t>51 3 02 10200</t>
  </si>
  <si>
    <t>54 0 01 00000</t>
  </si>
  <si>
    <t>Муниципальные и ведомственные целевые программы по социальному обеспечению</t>
  </si>
  <si>
    <t>54 0 01 10620</t>
  </si>
  <si>
    <t>МВЦП "Охрана и сохранение объектов культурного наследия местного значения"</t>
  </si>
  <si>
    <t>ВЦП "Содействие развитию малогои среднего предпринимательства в МО БР"</t>
  </si>
  <si>
    <t>59 2 00 00120</t>
  </si>
  <si>
    <t>59 2 00 60120</t>
  </si>
  <si>
    <t>Расходы на поэтапное повышение уровня средней заработной платы работников муниципальных учреждений Краснодарского края в целях выполнения Указа Президента Российской Федерации</t>
  </si>
  <si>
    <t>59 3 00 00120</t>
  </si>
  <si>
    <t>59 3 00 60120</t>
  </si>
  <si>
    <t>59 3 00 S00120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</si>
  <si>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</si>
  <si>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</si>
  <si>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</si>
  <si>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99 0 0010540</t>
  </si>
  <si>
    <t>Организация и ведение бухгалтерского учета в поселениях Белореченского района</t>
  </si>
  <si>
    <t>99 0 00 10540</t>
  </si>
  <si>
    <t>Организация и ведение бухгалтерского учета  в поселениях Белореченского района</t>
  </si>
  <si>
    <t>расходы на передачу полномочий из поселений</t>
  </si>
  <si>
    <t>51 6 02 10240</t>
  </si>
  <si>
    <t>Закупка товаров, работ и услуг для обеспечения государственных (муниципальных)нужд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</si>
  <si>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</si>
  <si>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</si>
  <si>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59 2 00 S0120</t>
  </si>
  <si>
    <t>59 3 00 S0120</t>
  </si>
  <si>
    <t>65 5 00 00000</t>
  </si>
  <si>
    <t>65 5 00 10390</t>
  </si>
  <si>
    <t>Капитальные вложения в области газификации</t>
  </si>
  <si>
    <t xml:space="preserve">Поощрение победителей краевого конкурса на звание «Лучший орган ТОС» </t>
  </si>
  <si>
    <t>99 0 00 S0170</t>
  </si>
  <si>
    <t xml:space="preserve"> Начальник финансового отдела</t>
  </si>
  <si>
    <t>99 6 02 00000</t>
  </si>
  <si>
    <t>738 тыс 021</t>
  </si>
  <si>
    <t>99 7 00 10260</t>
  </si>
  <si>
    <t>Проведение выборов</t>
  </si>
  <si>
    <t>2019 год</t>
  </si>
  <si>
    <t xml:space="preserve">Администрация Черниговского сельского поселения Белореченского района </t>
  </si>
  <si>
    <t>администрации Черниговского сельского поселения</t>
  </si>
  <si>
    <t>А.В.Черемных</t>
  </si>
  <si>
    <t>Распределение бюджетных ассигнований  бюджета Черниговского сельского поселения Белореченского района по разделам и подразделам классификации расходов бюджетов на 2019 год</t>
  </si>
  <si>
    <t>Администрация Черниговского сельского поселения</t>
  </si>
  <si>
    <t>Распределение бюджетных ассигнований по целевым статьям (муниципальным программам Черниговского сельского поселения Белореченского района и непрограммным направлениям деятельности), группам видов расходов классификации расходов бюджетов на 2019 год</t>
  </si>
  <si>
    <t>Совет Черниговского сельского поселения Белореченского района</t>
  </si>
  <si>
    <t>99 6 00 00000</t>
  </si>
  <si>
    <t xml:space="preserve">Распределение бюджетных ассигнований на осуществление бюджетных инвестиций в форме капитальных вложений в объекты муниципальной собственности Черниговского сельского поселения Белореченского района и предоставление муниципальным бюджетным учреждениям субсидий на осуществление капитальных вложений в объекты муниципальной собственности Черниговского сельского поселения Белореченского района, софинансирование капитальных вложений в которые осуществляется за счет межбюджетных субсидий из краевого бюджета, по объектам в 2019 году </t>
  </si>
  <si>
    <t>Государственные ценные бумаги Черниговского сельского поселения Белореченского района, всего</t>
  </si>
  <si>
    <t>Бюджетные кредиты, привлеченные в бюджет Черниговского сельского поселения Белореченского района от других бюдджетов бюджетной системы Российской Федерации, всего:</t>
  </si>
  <si>
    <t>Черниговского сельского поселения</t>
  </si>
  <si>
    <t>Программа муниципальных гарантий Черниговского сельского поселения Белореченского района в валюте Российской Федерации на 2019 год</t>
  </si>
  <si>
    <t>Раздел 1. Перечень подлежащих предоставлению муниципальных гарантий  Черниговского сельского поселения Белореченского района на 2019 год</t>
  </si>
  <si>
    <t>Бюджетные ассигнования на исполнение муниципальных гарантий Черниговского сельского поселения Белореченского района по возможным гарантийным случаям</t>
  </si>
  <si>
    <t>За счет расходов   бюджета Черниговского сельского поселения Белореченского района, всего</t>
  </si>
  <si>
    <t xml:space="preserve">Молодежная политика </t>
  </si>
  <si>
    <t>Молодежная политика</t>
  </si>
  <si>
    <t>Приложение № 11</t>
  </si>
  <si>
    <t>Белоречсенского района</t>
  </si>
  <si>
    <t>Объем межбюджетных трансфертов, предоставляемых другим бюджетам  бюджетной системы Россиийской Федерации, на 2019 год</t>
  </si>
  <si>
    <t>Наименование межбюджетных трансфертов</t>
  </si>
  <si>
    <t>Всего</t>
  </si>
  <si>
    <t>Иные межбюджетные трансферты бюджетам бюджетной системы Российской Федерации</t>
  </si>
  <si>
    <t>Начальник финансового отдела адмиснистрации Черниговского сельского поселения Белореческого района</t>
  </si>
  <si>
    <t>Начальник финансового отдела администрации</t>
  </si>
  <si>
    <t xml:space="preserve">2 18 60010 10 0000 150 </t>
  </si>
  <si>
    <t>2 19 60010 10 0000 150</t>
  </si>
  <si>
    <t>2 02 15001 10 0000 150</t>
  </si>
  <si>
    <t>2 02 15002 10 0000 150</t>
  </si>
  <si>
    <t>2 02 29999 10 0000 150</t>
  </si>
  <si>
    <t>2 02 35118 10 0000 150</t>
  </si>
  <si>
    <t>2 02 30024 10 0000 150</t>
  </si>
  <si>
    <t>2 02 49999 10 0000 150</t>
  </si>
  <si>
    <t>Кредиты, полученные Черниговском сельским поселением Белореченского района от кредитных организаций, всего</t>
  </si>
  <si>
    <t>2. Общий объем бюджетных ассигнований, предусмотренных на исполнение муниципальных гарантий Черниговского сельского поселения Белореченского района по возможным гарантийным случаям в 2019 году</t>
  </si>
  <si>
    <t>Перечень главных администраторов бюджета Черниговского сельского поселения Белореченского района и закрепляемые за ними виды (подвиды) доходов бюджета  и перечень главных администраторов  источников финансирования дефицита бюджета на 2019 год</t>
  </si>
  <si>
    <t>Денежные взыскания (штрафы)  за нарушение водного законодательства, установленное на водных объектах, находящихся в собственности сельских поселений</t>
  </si>
  <si>
    <t xml:space="preserve">2 07 05010 10 0000 150 </t>
  </si>
  <si>
    <t xml:space="preserve">2 07 05020 10 0000 150 </t>
  </si>
  <si>
    <t xml:space="preserve">2 07 05030 10 0000 150 </t>
  </si>
  <si>
    <t>2 08 05000 10 0000 150</t>
  </si>
  <si>
    <t>2 18 05010 10 0000 150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</si>
  <si>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  сельским поселениям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</si>
  <si>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</si>
  <si>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r>
      <t>Доходы бюджетов</t>
    </r>
    <r>
      <rPr>
        <sz val="14"/>
        <rFont val="TimesNewRomanPSMT"/>
        <charset val="204"/>
      </rPr>
      <t xml:space="preserve"> сельских </t>
    </r>
    <r>
      <rPr>
        <sz val="14"/>
        <rFont val="TimesNewRomanPSMT"/>
      </rPr>
      <t>поселений от возврата бюджетными учреждениями остатков субсидий прошлых лет</t>
    </r>
  </si>
  <si>
    <r>
      <t xml:space="preserve">Возврат </t>
    </r>
    <r>
      <rPr>
        <sz val="14"/>
        <rFont val="TimesNewRomanPSMT"/>
        <charset val="204"/>
      </rPr>
      <t>прочих</t>
    </r>
    <r>
      <rPr>
        <sz val="14"/>
        <rFont val="TimesNewRomanPSMT"/>
      </rPr>
      <t xml:space="preserve"> остатков субсидий, субвенций и иных межбюджетных трансфертов, имеющих целевое назначение, прошлых лет из бюджетов сельских поселений</t>
    </r>
  </si>
  <si>
    <t>к  решению Совета</t>
  </si>
  <si>
    <t xml:space="preserve">к решению Совета </t>
  </si>
  <si>
    <t>99 0 00 10110</t>
  </si>
  <si>
    <t>99 6 02 10230</t>
  </si>
  <si>
    <t>Непрограмные мероприятия в области строительства, архитектуры и градостроительства</t>
  </si>
  <si>
    <t>99 7 00 00000</t>
  </si>
  <si>
    <t xml:space="preserve">01 </t>
  </si>
  <si>
    <t>Организация и проведение выборной кампании</t>
  </si>
  <si>
    <t>1 16 18050 10 0000 140</t>
  </si>
  <si>
    <t>Денежные взыскания (штрафы) за нарушение бюджетного законодательства (в части бюджетов поселений)</t>
  </si>
  <si>
    <t>1 16 33050 10 0000 140</t>
  </si>
  <si>
    <t>240</t>
  </si>
  <si>
    <t>00</t>
  </si>
  <si>
    <t>Глава муниципального образования</t>
  </si>
  <si>
    <t>7955900</t>
  </si>
  <si>
    <t xml:space="preserve">МЦП "Антикризисные меры в ЖКХ"
</t>
  </si>
  <si>
    <t>Управление имущественных отношений администрации муниципального образования Белореченский район</t>
  </si>
  <si>
    <t>МДЦП "Софинансирование КЦП Развитие водоснабжения сельских населенных пунктов КК на 2008-2012 годы"</t>
  </si>
  <si>
    <t>Сумма</t>
  </si>
  <si>
    <t>Код бюджетной классификации Российской Федерации</t>
  </si>
  <si>
    <t>Наименование администратора доходов и источников финансирования дефицита бюджета поселения</t>
  </si>
  <si>
    <t xml:space="preserve">доходов и источников финансирования 
дефицита 
бюджета поселения
</t>
  </si>
  <si>
    <t>1 08 04020 01 0000 110</t>
  </si>
  <si>
    <t xml:space="preserve">1 11 05035 10 0000 120 </t>
  </si>
  <si>
    <t>1 17 05050 10 0000 180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</si>
  <si>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</si>
  <si>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1 17 01050 10 0000 180</t>
  </si>
  <si>
    <t>1 11 09045 10 0000 120</t>
  </si>
  <si>
    <t>админи-стратора доходов и источников финансиро-вания 
дефицита бюджета поселения</t>
  </si>
  <si>
    <t>1 15 02050 10 0000 140</t>
  </si>
  <si>
    <t>1 16 23050 10 0000 140</t>
  </si>
  <si>
    <t>(руб. коп.)</t>
  </si>
  <si>
    <t>№ п/п</t>
  </si>
  <si>
    <t>Наименование</t>
  </si>
  <si>
    <t>Коды бюджетной классификации</t>
  </si>
  <si>
    <t>Раздел</t>
  </si>
  <si>
    <t>Целевая статья</t>
  </si>
  <si>
    <t>5</t>
  </si>
  <si>
    <t>6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</si>
  <si>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</si>
  <si>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</si>
  <si>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</si>
  <si>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</si>
  <si>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04</t>
  </si>
  <si>
    <t>05</t>
  </si>
  <si>
    <t>07</t>
  </si>
  <si>
    <t>Прочие расходы</t>
  </si>
  <si>
    <t>013</t>
  </si>
  <si>
    <t>Резервные фонды</t>
  </si>
  <si>
    <t>12</t>
  </si>
  <si>
    <t>11</t>
  </si>
  <si>
    <t>Другие общегосударственные вопросы</t>
  </si>
  <si>
    <t>13</t>
  </si>
  <si>
    <t>14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</si>
  <si>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</si>
  <si>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</si>
  <si>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</si>
  <si>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</si>
  <si>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</si>
  <si>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</si>
  <si>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</si>
  <si>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</si>
  <si>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</si>
  <si>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Другие вопросы в области национальной экономики</t>
  </si>
  <si>
    <t>7950000</t>
  </si>
  <si>
    <t>003</t>
  </si>
  <si>
    <t>Жилищно-коммунальное хозяйство</t>
  </si>
  <si>
    <t>Коммунальное хозяйство</t>
  </si>
  <si>
    <t>Бюджетные инвестиции</t>
  </si>
  <si>
    <t>Целевые программы муниципальных образований</t>
  </si>
  <si>
    <t>Благоустройство</t>
  </si>
  <si>
    <t>Образование</t>
  </si>
  <si>
    <t>08</t>
  </si>
  <si>
    <t>Культура</t>
  </si>
  <si>
    <t>Физическая культура и спорт</t>
  </si>
  <si>
    <t>Физкультурно-оздоровительная работа и спортивные мероприятия</t>
  </si>
  <si>
    <t>Субсидии юридическим лицам</t>
  </si>
  <si>
    <t>006</t>
  </si>
  <si>
    <t>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</si>
  <si>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</si>
  <si>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 xml:space="preserve">№ п/п </t>
  </si>
  <si>
    <t xml:space="preserve">Наименование </t>
  </si>
  <si>
    <t>Вед</t>
  </si>
  <si>
    <t>Подраздел</t>
  </si>
  <si>
    <t>Вид расхода</t>
  </si>
  <si>
    <t>7</t>
  </si>
  <si>
    <t xml:space="preserve">ВСЕГО </t>
  </si>
  <si>
    <t>Обслуживание государственного и муниципального долга</t>
  </si>
  <si>
    <t>0900201</t>
  </si>
  <si>
    <t>017</t>
  </si>
  <si>
    <t>Муниципальная целевая программа "Поддержка и развитие Белореченского казачьего общества " на 2008-2010</t>
  </si>
  <si>
    <t>7958200</t>
  </si>
  <si>
    <t>2.</t>
  </si>
  <si>
    <t>3.</t>
  </si>
  <si>
    <t>2180100</t>
  </si>
  <si>
    <t>7957100</t>
  </si>
  <si>
    <t>7957000</t>
  </si>
  <si>
    <t>ВЦП "Осуществление антитеррористической деятельности на территории муниципального образования"</t>
  </si>
  <si>
    <t>7957400</t>
  </si>
  <si>
    <t>4.</t>
  </si>
  <si>
    <t>Мероприятия по землеустройству и землепользованию</t>
  </si>
  <si>
    <t>Ведомственные целевые программы</t>
  </si>
  <si>
    <t>5240000</t>
  </si>
  <si>
    <t>5226406</t>
  </si>
  <si>
    <t>ДЦП "Жилище"</t>
  </si>
  <si>
    <t>7952400</t>
  </si>
  <si>
    <t>ДЦП "Жилище" подпрограмма "Проектирование и строительство малоэтажных быстровозводимых жилых домов"</t>
  </si>
  <si>
    <t>7952401</t>
  </si>
  <si>
    <t xml:space="preserve">Мероприятия по развитию водоснабжения в сельской местности </t>
  </si>
  <si>
    <t>1001103</t>
  </si>
  <si>
    <t>7959400</t>
  </si>
  <si>
    <t>ВЦП "Развитие систем наружного освещения населенных пунктов Краснодарского края на 2011 год"</t>
  </si>
  <si>
    <t>5241700</t>
  </si>
  <si>
    <t>6000100</t>
  </si>
  <si>
    <t>6000200</t>
  </si>
  <si>
    <t>Прочие мероприятия по благоустройству городских округов и поселений</t>
  </si>
  <si>
    <t>6000500</t>
  </si>
  <si>
    <t>КЦП "Развитие и реконструкция (ремонт) систем наружного освещения населенных пунктов Краснодарского края" на 2008-2010 годы</t>
  </si>
  <si>
    <t>5224400</t>
  </si>
  <si>
    <t>7950200</t>
  </si>
  <si>
    <t>7957600</t>
  </si>
  <si>
    <t>Проведение мероприятий для детей и молодежи</t>
  </si>
  <si>
    <t xml:space="preserve">Культура, кинематография </t>
  </si>
  <si>
    <t xml:space="preserve">Физическая культура </t>
  </si>
  <si>
    <t>Средства массовой информации</t>
  </si>
  <si>
    <t>Другие вопросы в области средств массовой информации</t>
  </si>
  <si>
    <t>Дорожное хозяйство (дорожные фонды)</t>
  </si>
  <si>
    <t>7955000</t>
  </si>
  <si>
    <t>Белореченского района</t>
  </si>
  <si>
    <t>МВЦП "Комплексные меры противодействия незаконному потреблению и обороту наркотических средств" на 2012 год</t>
  </si>
  <si>
    <t>(рублей)</t>
  </si>
  <si>
    <t>МДЦП «Обеспечение первичных мер пожарной безопасности» на 2012-2015 годы</t>
  </si>
  <si>
    <t xml:space="preserve">МВЦП "О привлечении граждан и их объединений к участию в обеспечении охраны общественного порядка на территории муниципального образования" на 2012 год </t>
  </si>
  <si>
    <t>МВЦП "Организация временного трудоустройства несовершеннолетних граждан в возрасте от 14 до 18 лет в поселении Белореченского района" на 2012 год</t>
  </si>
  <si>
    <t>Погашение бюджетами поселений  кредитов от других бюджетов бюджетной системы Российской Федерации в валюте Российской Федерации</t>
  </si>
  <si>
    <t>МДЦП "Энергосбережение и повышение энергетической эффективности" на 2011-2020 годы</t>
  </si>
  <si>
    <t>7952700</t>
  </si>
  <si>
    <t>Озеленение</t>
  </si>
  <si>
    <t>6000300</t>
  </si>
  <si>
    <t>Муниципальные целевые программы</t>
  </si>
  <si>
    <t>МДЦП "Софинансирование КДЦП "Содействие субъектам физической культуры и спорта и развитие массовго спорта на Кубани" на 2009-2012 годы"</t>
  </si>
  <si>
    <t>7952603</t>
  </si>
  <si>
    <t>Массовый спорт</t>
  </si>
  <si>
    <t>Краевые целевые программы</t>
  </si>
  <si>
    <t>Система газоснабжения ст-цы Пшехская Белореченского района. 1-я очередь строительства. Газопровод высокого давления</t>
  </si>
  <si>
    <t>5220000</t>
  </si>
  <si>
    <t>5221000</t>
  </si>
  <si>
    <t>709</t>
  </si>
  <si>
    <t>031</t>
  </si>
  <si>
    <t>Субсидии бюджетным учреждениям на иные цели</t>
  </si>
  <si>
    <t>1 13 01995 10 0000 130</t>
  </si>
  <si>
    <t>1 13 02065 10 0000 130</t>
  </si>
  <si>
    <t>1 13 02995 10 0000 130</t>
  </si>
  <si>
    <t>1 14 02052 10 0000 410</t>
  </si>
  <si>
    <t>1 14 02052 10 0000 440</t>
  </si>
  <si>
    <t>1 14 02053 10 0000 410</t>
  </si>
  <si>
    <t>1 14 02053 10 0000 440</t>
  </si>
  <si>
    <t>1 14 06025 10 0000 430</t>
  </si>
  <si>
    <t>1 16 23051 10 0000 140</t>
  </si>
  <si>
    <t>1 16 23052 10 0000 140</t>
  </si>
  <si>
    <t>1 17 02020 10 0000 180</t>
  </si>
  <si>
    <t>1 17 12050 10 0000 180</t>
  </si>
  <si>
    <t>Строительство, реконструкция, капитальный ремонт, ремонт и содержание действующей сети автомобильных дорог общего пользования межмуниципального значения,  местного значения и искусственных сооружений на них</t>
  </si>
  <si>
    <t>5241300</t>
  </si>
  <si>
    <t>ВЦП "О подготовке градостроительной и землеустроительной документации на территории Краснодарского края" на 2012 - 2014 годы</t>
  </si>
  <si>
    <t>3380000</t>
  </si>
  <si>
    <t>Мероприятия в области строительства, архитектуры и градостроительства</t>
  </si>
  <si>
    <t>Организация и содержание мест захоронения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</si>
  <si>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</si>
  <si>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</si>
  <si>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ДКЦП "Газификация Краснодарского края (2012-2016 годы)"</t>
  </si>
  <si>
    <t>Капитальный ремонт</t>
  </si>
  <si>
    <t>4429902</t>
  </si>
  <si>
    <t>Приобретение оборудования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</si>
  <si>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</si>
  <si>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1 11 05013 10 0000 120</t>
  </si>
  <si>
    <t>8200200</t>
  </si>
  <si>
    <t>Поощрение победителей краевого конкурса на звание "Лучший орган территориального общественного самоуправления"</t>
  </si>
  <si>
    <t>8200000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</si>
  <si>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</si>
  <si>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</si>
  <si>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ВЦП "Капитальный ремонт, ремонт автомобильных дорог общего пользования населенных пунктов" на 2012-2014 годы</t>
  </si>
  <si>
    <t>5241501</t>
  </si>
  <si>
    <t>715</t>
  </si>
  <si>
    <t>Развитие сетей уличного освещения в ст. Пшехской Белореченского района</t>
  </si>
  <si>
    <t>1020201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</si>
  <si>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</si>
  <si>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716</t>
  </si>
  <si>
    <t>Проектировка и строительство летней эстрады с танцевальной площадкой на территории центрального парка в ст. Пшехской Белореченского района</t>
  </si>
  <si>
    <t>Бюджетные инвестиции в объекты капитального строительства, не включенные в целевые программы</t>
  </si>
  <si>
    <t>1020000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</si>
  <si>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</si>
  <si>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</si>
  <si>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>Подготовка населения и организаций к действиям в чрезвычайной ситуации в мирное и военное время</t>
  </si>
  <si>
    <t>Получение бюджетами поселений кредитов от других бюджетов бюджетной системы Российской Федерации в валюте Российской Федерации</t>
  </si>
  <si>
    <t xml:space="preserve">Министерство экономики
Краснодарского края
</t>
  </si>
  <si>
    <t>Департамент имущественных
отношений Краснодарского края</t>
  </si>
  <si>
    <t>1 11 05026 10 0000 120</t>
  </si>
  <si>
    <t>1 14 06033 10 0000 430</t>
  </si>
  <si>
    <t>1 16 25074 10 0000 140</t>
  </si>
  <si>
    <t>1 16 25085 10 0000 140</t>
  </si>
  <si>
    <t>411</t>
  </si>
  <si>
    <t>Бюджетные инвестиции в объекты муниципальной собственности казенным учреждениям вне рамок оборонного заказа</t>
  </si>
  <si>
    <t>Обслуживание государственного внутреннего и муниципального долга</t>
  </si>
  <si>
    <t>01 03 01 00 10 0000 710</t>
  </si>
  <si>
    <t>01 03 01 00 10 0000 810</t>
  </si>
  <si>
    <t>Иные закупки товаров, работ и услуг</t>
  </si>
  <si>
    <t>Дотации бюджетам на поддержку мер по обеспечению сбалансированности бюджетов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</si>
  <si>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</si>
  <si>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</si>
  <si>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</si>
  <si>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</si>
  <si>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51 0 0000</t>
  </si>
  <si>
    <t>51 1 0000</t>
  </si>
  <si>
    <t>52 1 0000</t>
  </si>
  <si>
    <t>52 1 0019</t>
  </si>
  <si>
    <t>Расходы на обеспечение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</si>
  <si>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</si>
  <si>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</si>
  <si>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52 0 0000</t>
  </si>
  <si>
    <t>53 0 0000</t>
  </si>
  <si>
    <t>54 0 0000</t>
  </si>
  <si>
    <t>55 0 0000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</si>
  <si>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</si>
  <si>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</t>
  </si>
  <si>
    <t>200</t>
  </si>
  <si>
    <t>Закупка товаров, работ и услуг для государственных (муниципальных)нужд</t>
  </si>
  <si>
    <t>800</t>
  </si>
  <si>
    <t>Иные бюджетные ассигнования</t>
  </si>
  <si>
    <t>52 2 0000</t>
  </si>
  <si>
    <t xml:space="preserve">Осуществление отдельных государственных полномочий  </t>
  </si>
  <si>
    <t>52 2 6019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</si>
  <si>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</si>
  <si>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62 0 0000</t>
  </si>
  <si>
    <t>Обеспечение деятельности контрольно-счетной палаты</t>
  </si>
  <si>
    <t>62 2 0000</t>
  </si>
  <si>
    <t>Контрольно-счетная палата МО</t>
  </si>
  <si>
    <t>62 2 2500</t>
  </si>
  <si>
    <t xml:space="preserve">Расходы на выполнение полномочий, переданных из поселений </t>
  </si>
  <si>
    <t>Обеспечение проведения выборов и референдумов</t>
  </si>
  <si>
    <t>99 0 0000</t>
  </si>
  <si>
    <t>99 0 1026</t>
  </si>
  <si>
    <t>Другие непрограммные направления деятельности органов местного самоуправления</t>
  </si>
  <si>
    <t>Организация и проведение выборов</t>
  </si>
  <si>
    <t>52 3 0000</t>
  </si>
  <si>
    <t xml:space="preserve">Финансовое обеспечение непредвиденных расходов </t>
  </si>
  <si>
    <t>52 3 2059</t>
  </si>
  <si>
    <t>Резервные фонды администрации</t>
  </si>
  <si>
    <t>Управление имуществом</t>
  </si>
  <si>
    <t>53 1 0000</t>
  </si>
  <si>
    <t>Мероприятия в рамках управления имуществом</t>
  </si>
  <si>
    <t>99 0 1045</t>
  </si>
  <si>
    <t>Развитие территориального общественного самоуправления</t>
  </si>
  <si>
    <t>52 2 5118</t>
  </si>
  <si>
    <t>Обеспечение безопасности населения</t>
  </si>
  <si>
    <t>54 1 0000</t>
  </si>
  <si>
    <t>Мероприятия по предупреждению и ликвидации последствий чрезвычайных ситуаций и стихийных бедствий</t>
  </si>
  <si>
    <t>54 1 1001</t>
  </si>
  <si>
    <t>Мероприятия по предупреждению и ликвидации чрезвычайных ситуаций, стихийных бедствий и их последствий, выполняемые в рамках специальных решений</t>
  </si>
  <si>
    <t>54 1 1002</t>
  </si>
  <si>
    <t>54 1 1019</t>
  </si>
  <si>
    <t xml:space="preserve">Предупреждение и ликвидация последствий чрезвычайных ситуаций и стихийных бедствий природного и техногенного характера
</t>
  </si>
  <si>
    <t>54 2 1020</t>
  </si>
  <si>
    <t>Обеспечение мер пожарной  безопасности</t>
  </si>
  <si>
    <t xml:space="preserve">54 2 1020 </t>
  </si>
  <si>
    <t>54 3 0000</t>
  </si>
  <si>
    <t>54 3 1022</t>
  </si>
  <si>
    <t>Профилактика терроризма и экстремизма, безопасности жизнидеятельности населения</t>
  </si>
  <si>
    <t>Экономическое развитие и инновационная экономика</t>
  </si>
  <si>
    <t>55 1 0000</t>
  </si>
  <si>
    <t>Содержание, строительство и ремонт дорог</t>
  </si>
  <si>
    <t>55 1 1025</t>
  </si>
  <si>
    <t>400</t>
  </si>
  <si>
    <t>55 1 6527</t>
  </si>
  <si>
    <t>Капитальный ремонт, ремонт автомобильных дорог общего пользования населенных пунктов</t>
  </si>
  <si>
    <t>55 0 1023</t>
  </si>
  <si>
    <t>55 0 1024</t>
  </si>
  <si>
    <t>55 0 6030</t>
  </si>
  <si>
    <t>58 0 0000</t>
  </si>
  <si>
    <t>Поддержка жилищно - коммунального хозяйства</t>
  </si>
  <si>
    <t>58 2 0000</t>
  </si>
  <si>
    <t>Развитие коммунального хозяйства</t>
  </si>
  <si>
    <t>58 2 1027</t>
  </si>
  <si>
    <t>Мероприятия в области коммунального хозяйства</t>
  </si>
  <si>
    <t>58 2 1028</t>
  </si>
  <si>
    <t>Развитие водоснабжения населенных пунктов</t>
  </si>
  <si>
    <t>58 3 0000</t>
  </si>
  <si>
    <t>Мероприятия в области благоустройства</t>
  </si>
  <si>
    <t>58 3 1030</t>
  </si>
  <si>
    <t>Оплата за уличное освещение и его техническое облуживание</t>
  </si>
  <si>
    <t>58 3 6538</t>
  </si>
  <si>
    <t>Развитие систем наружного освещения населенных пунктов</t>
  </si>
  <si>
    <t>58 3 1031</t>
  </si>
  <si>
    <t>58 3 1032</t>
  </si>
  <si>
    <t>56 0 0000</t>
  </si>
  <si>
    <t>Молодежная политика, оздоровление, занятость детей и подростков</t>
  </si>
  <si>
    <t>56 4 0000</t>
  </si>
  <si>
    <t>Другие мероприятия в области молодежной политики</t>
  </si>
  <si>
    <t>56 4 1035</t>
  </si>
  <si>
    <t>65 0 0000</t>
  </si>
  <si>
    <t>Обеспечение населения услугами по организации досуга и услугами организаций культуры</t>
  </si>
  <si>
    <t>65 2 0000</t>
  </si>
  <si>
    <t>Клубы</t>
  </si>
  <si>
    <t>600</t>
  </si>
  <si>
    <t>65 2 0059</t>
  </si>
  <si>
    <t>Расходы на обеспечение деятельности (оказание услуг) муниципальных учреждений</t>
  </si>
  <si>
    <t>Предоставление субсидий муниципальным бюджетным, автономным учреждениям и иным некоммерческим организациям</t>
  </si>
  <si>
    <t>Осуществление капитального ремонта</t>
  </si>
  <si>
    <t>65 2 0902</t>
  </si>
  <si>
    <t>65 3 0000</t>
  </si>
  <si>
    <t>Услуги библиотек</t>
  </si>
  <si>
    <t>65 3 0059</t>
  </si>
  <si>
    <t>65 3 0902</t>
  </si>
  <si>
    <t>67 0 0000</t>
  </si>
  <si>
    <t>Развитие физической культуры и спорта</t>
  </si>
  <si>
    <t>67 2 0000</t>
  </si>
  <si>
    <t>67 2 1016</t>
  </si>
  <si>
    <t>Мероприятия в области спорта и физической культуры</t>
  </si>
  <si>
    <t>52 7 0000</t>
  </si>
  <si>
    <t xml:space="preserve">МВЦП "Повышение информированности населения о деятельности органов власти" </t>
  </si>
  <si>
    <t>52 7 1007</t>
  </si>
  <si>
    <t>Реализация мероприятий ведомственной целевой программы</t>
  </si>
  <si>
    <t>61 0 0000</t>
  </si>
  <si>
    <t>61 3 0000</t>
  </si>
  <si>
    <t>61 3 1009</t>
  </si>
  <si>
    <t>700</t>
  </si>
  <si>
    <t>Управление муниципальными финансами</t>
  </si>
  <si>
    <t>Управление муниципальным долгом и муниципальными финансовыми активами</t>
  </si>
  <si>
    <t>Процентные платежи по муниципальному долгу муниципального образования</t>
  </si>
  <si>
    <t>Обслуживание муниципального долга</t>
  </si>
  <si>
    <t>53 1 1011</t>
  </si>
  <si>
    <t>Управление муниципальным имуществом, связанное с оценкой недвижимости, признанием прав и регулиролванием отношений в сфере собственности</t>
  </si>
  <si>
    <t>в том числе:</t>
  </si>
  <si>
    <t>1 16 25010 01 0000 140</t>
  </si>
  <si>
    <t xml:space="preserve">Денежные взыскания (штрафы) за  нарушение законодательства Российской Федерации о недрах     </t>
  </si>
  <si>
    <t>1 16 25020 01 0000 140</t>
  </si>
  <si>
    <t>Денежные взыскания (штрафы) за нарушение законодательства Российской Федерации об особо  охраняемых природных территориях</t>
  </si>
  <si>
    <t>1 16 25030 01 0000 140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</si>
  <si>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       </t>
  </si>
  <si>
    <t>1 16 25040 01 0000 140</t>
  </si>
  <si>
    <t xml:space="preserve">Денежные взыскания (штрафы) за     нарушение законодательства об  экологической экспертизе        </t>
  </si>
  <si>
    <t>1 16 25050 01 0000 140</t>
  </si>
  <si>
    <t xml:space="preserve">Денежные взыскания (штрафы) за     нарушение законодательства в области охраны окружающей среды    </t>
  </si>
  <si>
    <t>1 16 25060 01 0000 140</t>
  </si>
  <si>
    <t xml:space="preserve">Денежные взыскания (штрафы) за     нарушение земельного  законодательства  </t>
  </si>
  <si>
    <t>Обеспечение деятельности главы органа исполнительной власти</t>
  </si>
  <si>
    <t>54 2 0000</t>
  </si>
  <si>
    <t xml:space="preserve">Мероприятия в области обеспечения пожарной безопасности </t>
  </si>
  <si>
    <t xml:space="preserve">Подготовка градостроительной и землеустроительной документации
</t>
  </si>
  <si>
    <t>51 1 0019</t>
  </si>
  <si>
    <t>Министерство природных ресурсов Краснодарского края</t>
  </si>
  <si>
    <t>1 11 01050 10 0000 120</t>
  </si>
  <si>
    <t>1 11 02033 10 0000 120</t>
  </si>
  <si>
    <t>1 11 02085 10 0000 120</t>
  </si>
  <si>
    <t>1 11 03050 10 0000 120</t>
  </si>
  <si>
    <t>1 11 05025 10 0000 120</t>
  </si>
  <si>
    <t>1 11 05027 10 0000 120</t>
  </si>
  <si>
    <t>1 11 05075 10 0000 120</t>
  </si>
  <si>
    <t xml:space="preserve"> 1 11 05093 10 0000 120</t>
  </si>
  <si>
    <t>1 11 07015 10 0000 120</t>
  </si>
  <si>
    <t>1 11 08050 10 0000 120</t>
  </si>
  <si>
    <t>1 11 09025 10 0000 120</t>
  </si>
  <si>
    <t>1 11 09035 10 0000 120</t>
  </si>
  <si>
    <t>1 14 01050 10 0000 410</t>
  </si>
  <si>
    <t>1 14 02050 10 0000 410</t>
  </si>
  <si>
    <t>1 14 02050 10 0000 440</t>
  </si>
  <si>
    <t>1 14 03050 10 0000 410</t>
  </si>
  <si>
    <t>1 14 03050 10 0000 440</t>
  </si>
  <si>
    <t>1 14 04050 10 0000 420</t>
  </si>
  <si>
    <t>Начальник финансового отдела</t>
  </si>
  <si>
    <t>52 2 8118</t>
  </si>
  <si>
    <t>500</t>
  </si>
  <si>
    <t>Межбюджетные трансферты</t>
  </si>
  <si>
    <t>65 2 0901</t>
  </si>
  <si>
    <t>Приобретение муниципальными учреждениями движимого имущества</t>
  </si>
  <si>
    <t>Другие вопросы в области культуры, кинематографии</t>
  </si>
  <si>
    <t>65.9.1037</t>
  </si>
  <si>
    <t>Охрана и сохранение объектов культурного наследия местного значения</t>
  </si>
  <si>
    <t>8</t>
  </si>
  <si>
    <t>53 1 2501</t>
  </si>
  <si>
    <t xml:space="preserve">Расходы на передачу полномочий  из поселений </t>
  </si>
  <si>
    <t>Представитель органа местного самоуправления поселения</t>
  </si>
  <si>
    <t>Обеспечение деятельностифинансовых, налоговых и таможенных органов и органов финансового (финансово-бюджетного) надзора</t>
  </si>
  <si>
    <t>Расходы на передачу полномочий</t>
  </si>
  <si>
    <t>62 2 2501</t>
  </si>
  <si>
    <t>65 5 6512</t>
  </si>
  <si>
    <t>Поэтапное повышение уровня заработной платы работников муниципальных учреждений до средней заработной платы по Краснодарскому краю</t>
  </si>
  <si>
    <t>65 5 0000</t>
  </si>
  <si>
    <t>Мероприятия в сфере искусства и культуры</t>
  </si>
  <si>
    <t>65 5 6012</t>
  </si>
  <si>
    <t>58 3 1038</t>
  </si>
  <si>
    <t>5.</t>
  </si>
  <si>
    <t>6.</t>
  </si>
  <si>
    <t>8.</t>
  </si>
  <si>
    <t>2</t>
  </si>
  <si>
    <t>3</t>
  </si>
  <si>
    <t>4</t>
  </si>
  <si>
    <t>1</t>
  </si>
  <si>
    <t xml:space="preserve">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</si>
  <si>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</si>
  <si>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50 2 0019</t>
  </si>
  <si>
    <t>50 0 0000</t>
  </si>
  <si>
    <t>Приложение № 5</t>
  </si>
  <si>
    <t>55 1 6027</t>
  </si>
  <si>
    <t>75 4 6005</t>
  </si>
  <si>
    <t>Субсидии на дополнительную помощь местным бюджетам для решения социально значимых вопросов</t>
  </si>
  <si>
    <t>65 2 6005</t>
  </si>
  <si>
    <t>Дополнительная помощь местным бюджетам для решения социально значимых вопросов</t>
  </si>
  <si>
    <t>99 0 1006</t>
  </si>
  <si>
    <t>Противодействие злоупотреблению наркотикам и их незаконному обороту</t>
  </si>
  <si>
    <t>Обеспечение деятельности органов местного самоуправления</t>
  </si>
  <si>
    <t>Обеспечение деятельности лиц, замещающих муниципальные должности</t>
  </si>
  <si>
    <t>50 1 0019</t>
  </si>
  <si>
    <t>Обеспечение деятельности муниципальных и немунициальных служащих</t>
  </si>
  <si>
    <t>Мероприятия и ведомственные целевые программы администрации</t>
  </si>
  <si>
    <t xml:space="preserve">Развитие территориального общественного самоуправления </t>
  </si>
  <si>
    <t>Мероприятия в области владения, пользования и распоряжения имуществом, находящимся в муниципальной собственности</t>
  </si>
  <si>
    <t>50 3 2059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</si>
  <si>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</si>
  <si>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Дорожная деятельность в отношении дорог общего пользования</t>
  </si>
  <si>
    <t>ВЦП "Мероприятия в области строительства, архитектуры и градостроительства"</t>
  </si>
  <si>
    <t>ВЦП "Мероприятия в области землеустройства и землепользования"</t>
  </si>
  <si>
    <t>Организация в границах поселений электро-, тепло-, газо- и водоснабжения населения</t>
  </si>
  <si>
    <t>68 0 1033</t>
  </si>
  <si>
    <t>Благоустройство территории</t>
  </si>
  <si>
    <t>Организация досуга и обеспечение населения услугами учреждений культуры, сохранение, использование и популяризация объектов культурного наследия</t>
  </si>
  <si>
    <t xml:space="preserve"> Осуществление капитального ремонта</t>
  </si>
  <si>
    <t>61 0 1016</t>
  </si>
  <si>
    <t>Наименование объекта</t>
  </si>
  <si>
    <t>1.</t>
  </si>
  <si>
    <t>Мероприятия в области молодежной политики</t>
  </si>
  <si>
    <t>Обслуживание государственного (муниципального) долга</t>
  </si>
  <si>
    <t>Обеспечение деятельности лиц, замещающих муниципальные должности в представительных органах, контрольно-счетных органах муниципальных образований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</si>
  <si>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</si>
  <si>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 от продажи земельных участков,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</si>
  <si>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Денежные взыскания (штрафы) за нарушение лесного законодательства на лесных участках, находящихся в собственности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</si>
  <si>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</si>
  <si>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размещения временно свободных средств бюджетов сельских поселений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</si>
  <si>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</si>
  <si>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Проценты, полученные от предоставления бюджетных кредитов внутри страны за счет средств бюджетов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</si>
  <si>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</si>
  <si>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</si>
  <si>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</si>
  <si>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</si>
  <si>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</si>
  <si>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</si>
  <si>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распоряжения правами на результаты научно-технической деятельности, находящимися в собственности сельских поселений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</si>
  <si>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</si>
  <si>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</si>
  <si>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</si>
  <si>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 имущества сельских поселений</t>
  </si>
  <si>
    <t>Прочие доходы от компенсации затрат 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</si>
  <si>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</si>
  <si>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</si>
  <si>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</si>
  <si>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</si>
  <si>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</si>
  <si>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</si>
  <si>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</si>
  <si>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</si>
  <si>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</si>
  <si>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</si>
  <si>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</si>
  <si>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</si>
  <si>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</t>
  </si>
  <si>
    <t>Невыясненные поступления, зачисляемые в бюджеты сельских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</si>
  <si>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</si>
  <si>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бюджетов сельских поселений</t>
  </si>
  <si>
    <t>Целевые отчисления от лотерей сельских поселений</t>
  </si>
  <si>
    <t xml:space="preserve">Дотации бюджетам сельских поселений на выравнивание бюджетной обеспеченности 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</si>
  <si>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</si>
  <si>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</si>
  <si>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</si>
  <si>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</si>
  <si>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</si>
  <si>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</si>
  <si>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</si>
  <si>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</si>
  <si>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</si>
  <si>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</si>
  <si>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99 2 0019</t>
  </si>
  <si>
    <t>(тыс.руб.)</t>
  </si>
  <si>
    <t>привлечение</t>
  </si>
  <si>
    <t>погашение основной суммы долга</t>
  </si>
  <si>
    <t>Направление (цель) гарантирования</t>
  </si>
  <si>
    <t>Категории принципалов</t>
  </si>
  <si>
    <t>Объем гарантий, тыс.рублей</t>
  </si>
  <si>
    <t>Условия предоставления гарантий</t>
  </si>
  <si>
    <t>иные условия</t>
  </si>
  <si>
    <t>предоставление обеспечения исполнения обязательств принципала перед гарантом</t>
  </si>
  <si>
    <t>анализ финансового состояния принципала</t>
  </si>
  <si>
    <t>наличие права регрессивного требования</t>
  </si>
  <si>
    <t>-</t>
  </si>
  <si>
    <t>Объем, тыс.рублей</t>
  </si>
  <si>
    <t>Объем</t>
  </si>
  <si>
    <t>53 2 1036</t>
  </si>
  <si>
    <t>Иные межбюджетные ассигнования</t>
  </si>
  <si>
    <t>Социальная политика</t>
  </si>
  <si>
    <t>МВЦП "О выплате пенсий за выслугу лет лицам, замещавшим муниципальные должности и должности муниципальной службы в ОМСУ"</t>
  </si>
  <si>
    <t>Приложение № 1</t>
  </si>
  <si>
    <t>ПРИЛОЖЕНИЕ №1</t>
  </si>
  <si>
    <t>к решению Совета</t>
  </si>
  <si>
    <t>от 24 января 2019 года № 156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</si>
  <si>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24 января 2019 года № 156</t>
  </si>
  <si>
    <t xml:space="preserve">Ведомственная структура расходов бюджета Черниговского сельского поселения Белореченского района на 2019 год перечень главных распорядителей средств бюджета, перечень разделов, подразделов, целевых статей (муниципальных программ и непрограммных направлений деятельности), групп видов расходов бюджета поселения </t>
  </si>
  <si>
    <t>Приложение № 6</t>
  </si>
  <si>
    <t>Программа муниципальных заимствований
Черниговского сельского поселения  Белореченского района на 2019 год</t>
  </si>
  <si>
    <t>Приложение №4</t>
  </si>
  <si>
    <t>Приложение № 9</t>
  </si>
  <si>
    <t>к  решению Совета Черниговского сельского поселения                                                            Белореченского района  от 20 декабря 2018 года № 146                                                                                                            в редакции решения Совета Черниговского сельского                                                                          поселения Белореченского района                                                                                                                               от 24 января 2019 года № 156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</si>
  <si>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   февраля 2019 года № ___</t>
  </si>
  <si>
    <t>Приложение № 3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</si>
  <si>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</si>
  <si>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</si>
  <si>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99 0 00 25010 </t>
  </si>
  <si>
    <t>2 02 19999 10 0000 150</t>
  </si>
  <si>
    <t>Прочие дотации бюджетам сельских поселений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</si>
  <si>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</si>
  <si>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</si>
  <si>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99 0 00 60390</t>
  </si>
  <si>
    <t xml:space="preserve">05 </t>
  </si>
  <si>
    <t>99 0 00 0000</t>
  </si>
  <si>
    <t>Государственная программа Краснодарского края "Развитие топливно-энергетического комплекса" подпрограмма "Газификация Краснодарского края"</t>
  </si>
  <si>
    <t>Организация в границах поселений электро-, тепло-, газо- и водоснабжения населения топливом</t>
  </si>
  <si>
    <t>66 0 00 10390</t>
  </si>
  <si>
    <t>Мероприятия по газификации поселений</t>
  </si>
  <si>
    <t>Капитальные вложения в объекты государственной (муниципальной) собственности</t>
  </si>
  <si>
    <t xml:space="preserve"> к  решению Совета</t>
  </si>
  <si>
    <t>Приложение №8</t>
  </si>
  <si>
    <t>65 5 00 S0620</t>
  </si>
  <si>
    <t>65 5 00 |S0620</t>
  </si>
  <si>
    <t>65 0 00 S0620</t>
  </si>
  <si>
    <t xml:space="preserve">от июня  2019 года № </t>
  </si>
  <si>
    <t xml:space="preserve"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июня  2019 года № </t>
  </si>
  <si>
    <t>от 26 июня  2019 года № 179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</si>
  <si>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                                                                                                      от 26 июня 2019 года № 179</t>
  </si>
  <si>
    <t>О.М.Сагрян</t>
  </si>
  <si>
    <t>Обеспечение деятельности муниципальных и немуниципальных служащих</t>
  </si>
  <si>
    <t>Приложение № 4</t>
  </si>
  <si>
    <t xml:space="preserve">Черниговского сельского поселения </t>
  </si>
  <si>
    <t xml:space="preserve">Белореченского района  </t>
  </si>
  <si>
    <t xml:space="preserve">                                                           </t>
  </si>
  <si>
    <t xml:space="preserve">от 20 декабря 2018 года № 146 </t>
  </si>
  <si>
    <t>68 0 00 S0050</t>
  </si>
  <si>
    <t>к  решению Совета Черниговского  сельского поселения</t>
  </si>
  <si>
    <t>от 20 ноября 2019 года № 13</t>
  </si>
  <si>
    <t xml:space="preserve">к решению Совета 
Черниговского сельского поселения 
Белореченского  района 
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</si>
  <si>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20 ноября 2019 года № 13</t>
  </si>
  <si>
    <t xml:space="preserve">в редакции решения Совета </t>
  </si>
  <si>
    <t xml:space="preserve">от 20 ноября 2019 года №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</si>
</sst>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>
    <font>
      <sz val="10"/>
      <name val="Arial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NewRomanPSMT"/>
    </font>
    <font>
      <sz val="11"/>
      <name val="Times New Roman"/>
      <family val="1"/>
      <charset val="204"/>
    </font>
    <font>
      <sz val="14"/>
      <name val="TimesNewRomanPSMT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7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27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  <xf numFmtId="2" fontId="3" fillId="0" borderId="0" xfId="0" applyNumberFormat="1" applyFont="1" applyFill="1" applyBorder="1" applyAlignment="1">
      <alignment horizontal="justify" vertical="top" wrapText="1"/>
    </xf>
    <xf numFmtId="0" fontId="6" fillId="0" borderId="0" xfId="0" applyFont="1"/>
    <xf numFmtId="0" fontId="12" fillId="0" borderId="0" xfId="1" applyFont="1"/>
    <xf numFmtId="0" fontId="8" fillId="0" borderId="0" xfId="3"/>
    <xf numFmtId="0" fontId="11" fillId="0" borderId="0" xfId="0" applyFont="1"/>
    <xf numFmtId="0" fontId="11" fillId="0" borderId="0" xfId="0" applyFont="1" applyAlignment="1">
      <alignment wrapText="1"/>
    </xf>
    <xf numFmtId="0" fontId="6" fillId="0" borderId="0" xfId="0" applyFont="1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9" fillId="2" borderId="0" xfId="3" applyFont="1" applyFill="1" applyAlignment="1">
      <alignment horizontal="center" vertical="top"/>
    </xf>
    <xf numFmtId="0" fontId="9" fillId="2" borderId="0" xfId="3" applyFont="1" applyFill="1" applyAlignment="1">
      <alignment horizontal="left"/>
    </xf>
    <xf numFmtId="0" fontId="9" fillId="2" borderId="0" xfId="3" applyFont="1" applyFill="1"/>
    <xf numFmtId="0" fontId="10" fillId="2" borderId="0" xfId="3" applyFont="1" applyFill="1"/>
    <xf numFmtId="164" fontId="9" fillId="2" borderId="0" xfId="3" applyNumberFormat="1" applyFont="1" applyFill="1" applyAlignment="1">
      <alignment horizontal="center" wrapText="1"/>
    </xf>
    <xf numFmtId="0" fontId="9" fillId="2" borderId="0" xfId="3" applyFont="1" applyFill="1" applyAlignment="1">
      <alignment horizontal="center" vertical="center"/>
    </xf>
    <xf numFmtId="0" fontId="9" fillId="2" borderId="0" xfId="3" applyFont="1" applyFill="1" applyAlignment="1">
      <alignment horizontal="center"/>
    </xf>
    <xf numFmtId="0" fontId="10" fillId="2" borderId="0" xfId="3" applyFont="1" applyFill="1" applyAlignment="1">
      <alignment horizontal="center"/>
    </xf>
    <xf numFmtId="0" fontId="9" fillId="2" borderId="0" xfId="3" applyFont="1" applyFill="1" applyAlignment="1"/>
    <xf numFmtId="3" fontId="10" fillId="2" borderId="0" xfId="3" applyNumberFormat="1" applyFont="1" applyFill="1"/>
    <xf numFmtId="3" fontId="10" fillId="2" borderId="0" xfId="3" applyNumberFormat="1" applyFont="1" applyFill="1" applyAlignment="1">
      <alignment horizontal="center"/>
    </xf>
    <xf numFmtId="3" fontId="10" fillId="2" borderId="0" xfId="3" applyNumberFormat="1" applyFont="1" applyFill="1" applyAlignment="1"/>
    <xf numFmtId="3" fontId="10" fillId="2" borderId="0" xfId="3" applyNumberFormat="1" applyFont="1" applyFill="1" applyAlignment="1">
      <alignment horizontal="center" vertical="center"/>
    </xf>
    <xf numFmtId="3" fontId="10" fillId="2" borderId="0" xfId="3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/>
    </xf>
    <xf numFmtId="0" fontId="9" fillId="2" borderId="0" xfId="3" applyFont="1" applyFill="1" applyBorder="1"/>
    <xf numFmtId="3" fontId="10" fillId="2" borderId="0" xfId="3" applyNumberFormat="1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2" borderId="0" xfId="3" applyFont="1" applyFill="1" applyAlignment="1">
      <alignment horizontal="left"/>
    </xf>
    <xf numFmtId="0" fontId="3" fillId="2" borderId="0" xfId="0" applyFont="1" applyFill="1" applyBorder="1" applyAlignment="1">
      <alignment horizontal="center" vertical="top" wrapText="1"/>
    </xf>
    <xf numFmtId="3" fontId="10" fillId="2" borderId="0" xfId="3" applyNumberFormat="1" applyFont="1" applyFill="1" applyAlignment="1">
      <alignment vertical="top"/>
    </xf>
    <xf numFmtId="0" fontId="9" fillId="2" borderId="0" xfId="3" applyFont="1" applyFill="1" applyAlignment="1">
      <alignment vertical="top"/>
    </xf>
    <xf numFmtId="0" fontId="10" fillId="2" borderId="0" xfId="3" applyFont="1" applyFill="1" applyAlignment="1">
      <alignment horizontal="center" vertical="top"/>
    </xf>
    <xf numFmtId="0" fontId="9" fillId="2" borderId="4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wrapText="1"/>
    </xf>
    <xf numFmtId="49" fontId="10" fillId="2" borderId="0" xfId="3" applyNumberFormat="1" applyFont="1" applyFill="1" applyBorder="1" applyAlignment="1">
      <alignment horizontal="center" vertical="top" wrapText="1"/>
    </xf>
    <xf numFmtId="49" fontId="10" fillId="2" borderId="0" xfId="3" applyNumberFormat="1" applyFont="1" applyFill="1" applyBorder="1" applyAlignment="1">
      <alignment horizontal="center" wrapText="1"/>
    </xf>
    <xf numFmtId="0" fontId="3" fillId="2" borderId="0" xfId="3" applyFont="1" applyFill="1" applyBorder="1" applyAlignment="1">
      <alignment horizontal="left" wrapText="1"/>
    </xf>
    <xf numFmtId="49" fontId="3" fillId="2" borderId="0" xfId="3" applyNumberFormat="1" applyFont="1" applyFill="1" applyBorder="1" applyAlignment="1">
      <alignment horizontal="center"/>
    </xf>
    <xf numFmtId="0" fontId="10" fillId="2" borderId="0" xfId="3" applyNumberFormat="1" applyFont="1" applyFill="1" applyBorder="1" applyAlignment="1">
      <alignment horizontal="center" vertical="top" wrapText="1"/>
    </xf>
    <xf numFmtId="0" fontId="9" fillId="2" borderId="0" xfId="3" applyFont="1" applyFill="1" applyBorder="1" applyAlignment="1">
      <alignment horizontal="center" vertical="center" wrapText="1"/>
    </xf>
    <xf numFmtId="49" fontId="9" fillId="2" borderId="0" xfId="3" applyNumberFormat="1" applyFont="1" applyFill="1" applyBorder="1" applyAlignment="1">
      <alignment horizontal="center" wrapText="1"/>
    </xf>
    <xf numFmtId="3" fontId="9" fillId="2" borderId="0" xfId="3" applyNumberFormat="1" applyFont="1" applyFill="1" applyAlignment="1"/>
    <xf numFmtId="49" fontId="9" fillId="2" borderId="0" xfId="3" applyNumberFormat="1" applyFont="1" applyFill="1" applyBorder="1" applyAlignment="1">
      <alignment horizontal="center" vertical="top" wrapText="1"/>
    </xf>
    <xf numFmtId="3" fontId="9" fillId="2" borderId="0" xfId="3" applyNumberFormat="1" applyFont="1" applyFill="1" applyAlignment="1">
      <alignment vertical="top"/>
    </xf>
    <xf numFmtId="3" fontId="9" fillId="2" borderId="0" xfId="3" applyNumberFormat="1" applyFont="1" applyFill="1"/>
    <xf numFmtId="0" fontId="1" fillId="0" borderId="0" xfId="1" applyFont="1" applyAlignment="1">
      <alignment horizontal="left" wrapText="1"/>
    </xf>
    <xf numFmtId="0" fontId="3" fillId="0" borderId="0" xfId="0" applyFont="1" applyAlignment="1"/>
    <xf numFmtId="0" fontId="3" fillId="0" borderId="0" xfId="2" applyFont="1" applyFill="1" applyAlignment="1">
      <alignment horizontal="right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16" fontId="9" fillId="2" borderId="0" xfId="3" applyNumberFormat="1" applyFont="1" applyFill="1" applyAlignment="1"/>
    <xf numFmtId="49" fontId="9" fillId="2" borderId="0" xfId="3" applyNumberFormat="1" applyFont="1" applyFill="1" applyAlignment="1"/>
    <xf numFmtId="0" fontId="3" fillId="2" borderId="4" xfId="3" applyFont="1" applyFill="1" applyBorder="1" applyAlignment="1">
      <alignment horizontal="center" wrapText="1"/>
    </xf>
    <xf numFmtId="0" fontId="3" fillId="2" borderId="4" xfId="3" applyFont="1" applyFill="1" applyBorder="1" applyAlignment="1">
      <alignment horizontal="center"/>
    </xf>
    <xf numFmtId="0" fontId="9" fillId="2" borderId="4" xfId="3" applyFont="1" applyFill="1" applyBorder="1" applyAlignment="1">
      <alignment horizontal="center" wrapText="1"/>
    </xf>
    <xf numFmtId="49" fontId="9" fillId="2" borderId="4" xfId="3" applyNumberFormat="1" applyFont="1" applyFill="1" applyBorder="1" applyAlignment="1">
      <alignment horizontal="center" wrapText="1"/>
    </xf>
    <xf numFmtId="49" fontId="3" fillId="2" borderId="4" xfId="3" applyNumberFormat="1" applyFont="1" applyFill="1" applyBorder="1" applyAlignment="1">
      <alignment horizontal="center" wrapText="1"/>
    </xf>
    <xf numFmtId="0" fontId="3" fillId="2" borderId="0" xfId="3" applyFont="1" applyFill="1" applyBorder="1" applyAlignment="1">
      <alignment horizontal="center" wrapText="1"/>
    </xf>
    <xf numFmtId="49" fontId="3" fillId="2" borderId="0" xfId="3" applyNumberFormat="1" applyFont="1" applyFill="1" applyBorder="1" applyAlignment="1">
      <alignment horizontal="center" wrapText="1"/>
    </xf>
    <xf numFmtId="0" fontId="3" fillId="2" borderId="0" xfId="3" applyFont="1" applyFill="1" applyBorder="1" applyAlignment="1">
      <alignment horizontal="center"/>
    </xf>
    <xf numFmtId="0" fontId="2" fillId="2" borderId="0" xfId="3" applyFont="1" applyFill="1" applyBorder="1" applyAlignment="1">
      <alignment horizontal="left" wrapText="1"/>
    </xf>
    <xf numFmtId="0" fontId="2" fillId="2" borderId="0" xfId="3" applyFont="1" applyFill="1" applyBorder="1" applyAlignment="1">
      <alignment horizontal="center" wrapText="1"/>
    </xf>
    <xf numFmtId="49" fontId="2" fillId="2" borderId="0" xfId="3" applyNumberFormat="1" applyFont="1" applyFill="1" applyBorder="1" applyAlignment="1">
      <alignment horizontal="center" wrapText="1"/>
    </xf>
    <xf numFmtId="4" fontId="2" fillId="2" borderId="0" xfId="3" applyNumberFormat="1" applyFont="1" applyFill="1" applyBorder="1" applyAlignment="1">
      <alignment horizontal="right"/>
    </xf>
    <xf numFmtId="49" fontId="2" fillId="2" borderId="0" xfId="3" applyNumberFormat="1" applyFont="1" applyFill="1" applyBorder="1" applyAlignment="1"/>
    <xf numFmtId="49" fontId="3" fillId="2" borderId="0" xfId="3" applyNumberFormat="1" applyFont="1" applyFill="1" applyBorder="1" applyAlignment="1"/>
    <xf numFmtId="164" fontId="3" fillId="2" borderId="0" xfId="3" applyNumberFormat="1" applyFont="1" applyFill="1" applyBorder="1" applyAlignment="1"/>
    <xf numFmtId="4" fontId="3" fillId="2" borderId="0" xfId="3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justify"/>
    </xf>
    <xf numFmtId="49" fontId="2" fillId="2" borderId="0" xfId="3" applyNumberFormat="1" applyFont="1" applyFill="1" applyBorder="1" applyAlignment="1">
      <alignment horizontal="center"/>
    </xf>
    <xf numFmtId="0" fontId="2" fillId="2" borderId="0" xfId="3" applyFont="1" applyFill="1" applyBorder="1" applyAlignment="1"/>
    <xf numFmtId="0" fontId="3" fillId="2" borderId="0" xfId="0" applyFont="1" applyFill="1" applyBorder="1" applyAlignment="1">
      <alignment wrapText="1"/>
    </xf>
    <xf numFmtId="49" fontId="3" fillId="2" borderId="0" xfId="3" applyNumberFormat="1" applyFont="1" applyFill="1" applyBorder="1" applyAlignment="1">
      <alignment horizontal="left" wrapText="1"/>
    </xf>
    <xf numFmtId="0" fontId="3" fillId="2" borderId="0" xfId="3" applyFont="1" applyFill="1" applyBorder="1" applyAlignment="1">
      <alignment horizontal="left" vertical="top" wrapText="1"/>
    </xf>
    <xf numFmtId="9" fontId="3" fillId="2" borderId="0" xfId="4" applyFont="1" applyFill="1" applyBorder="1" applyAlignment="1">
      <alignment horizontal="center"/>
    </xf>
    <xf numFmtId="0" fontId="1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left" wrapText="1"/>
    </xf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center" wrapText="1"/>
    </xf>
    <xf numFmtId="49" fontId="2" fillId="2" borderId="6" xfId="3" applyNumberFormat="1" applyFont="1" applyFill="1" applyBorder="1" applyAlignment="1">
      <alignment horizontal="center" wrapText="1"/>
    </xf>
    <xf numFmtId="4" fontId="2" fillId="2" borderId="6" xfId="3" applyNumberFormat="1" applyFont="1" applyFill="1" applyBorder="1" applyAlignment="1">
      <alignment horizontal="right"/>
    </xf>
    <xf numFmtId="0" fontId="2" fillId="2" borderId="0" xfId="3" applyFont="1" applyFill="1" applyBorder="1" applyAlignment="1">
      <alignment vertical="top" wrapText="1"/>
    </xf>
    <xf numFmtId="49" fontId="3" fillId="2" borderId="0" xfId="3" applyNumberFormat="1" applyFont="1" applyFill="1" applyBorder="1" applyAlignment="1">
      <alignment horizontal="left" vertical="top" wrapText="1"/>
    </xf>
    <xf numFmtId="0" fontId="6" fillId="2" borderId="0" xfId="0" applyFont="1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top" wrapText="1"/>
    </xf>
    <xf numFmtId="0" fontId="11" fillId="2" borderId="0" xfId="0" applyFont="1" applyFill="1"/>
    <xf numFmtId="0" fontId="2" fillId="0" borderId="0" xfId="0" applyFont="1" applyAlignment="1">
      <alignment wrapText="1"/>
    </xf>
    <xf numFmtId="0" fontId="10" fillId="2" borderId="0" xfId="3" applyFont="1" applyFill="1" applyBorder="1" applyAlignment="1">
      <alignment horizontal="center" vertical="top" wrapText="1"/>
    </xf>
    <xf numFmtId="0" fontId="9" fillId="2" borderId="0" xfId="3" applyFont="1" applyFill="1" applyBorder="1" applyAlignment="1"/>
    <xf numFmtId="4" fontId="3" fillId="2" borderId="7" xfId="3" applyNumberFormat="1" applyFont="1" applyFill="1" applyBorder="1" applyAlignment="1">
      <alignment horizontal="right"/>
    </xf>
    <xf numFmtId="0" fontId="9" fillId="2" borderId="0" xfId="3" applyFont="1" applyFill="1" applyBorder="1" applyAlignment="1">
      <alignment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" fontId="3" fillId="2" borderId="0" xfId="3" applyNumberFormat="1" applyFont="1" applyFill="1" applyBorder="1" applyAlignment="1"/>
    <xf numFmtId="0" fontId="9" fillId="2" borderId="0" xfId="3" applyFont="1" applyFill="1" applyBorder="1" applyAlignment="1">
      <alignment horizontal="right"/>
    </xf>
    <xf numFmtId="0" fontId="3" fillId="2" borderId="0" xfId="3" applyFont="1" applyFill="1" applyAlignment="1"/>
    <xf numFmtId="4" fontId="3" fillId="2" borderId="0" xfId="3" applyNumberFormat="1" applyFont="1" applyFill="1" applyAlignment="1"/>
    <xf numFmtId="0" fontId="3" fillId="2" borderId="0" xfId="2" applyFont="1" applyFill="1" applyAlignment="1">
      <alignment horizontal="right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4" fontId="2" fillId="2" borderId="0" xfId="3" applyNumberFormat="1" applyFont="1" applyFill="1" applyBorder="1" applyAlignment="1"/>
    <xf numFmtId="4" fontId="3" fillId="2" borderId="0" xfId="0" applyNumberFormat="1" applyFont="1" applyFill="1" applyBorder="1" applyAlignment="1">
      <alignment horizontal="right" shrinkToFit="1"/>
    </xf>
    <xf numFmtId="0" fontId="2" fillId="2" borderId="0" xfId="3" applyFont="1" applyFill="1" applyAlignment="1">
      <alignment vertical="top" wrapText="1"/>
    </xf>
    <xf numFmtId="0" fontId="12" fillId="2" borderId="0" xfId="1" applyFont="1" applyFill="1" applyAlignment="1"/>
    <xf numFmtId="0" fontId="1" fillId="2" borderId="0" xfId="1" applyFont="1" applyFill="1" applyAlignment="1">
      <alignment wrapText="1"/>
    </xf>
    <xf numFmtId="2" fontId="3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wrapText="1"/>
    </xf>
    <xf numFmtId="0" fontId="10" fillId="2" borderId="0" xfId="3" applyFont="1" applyFill="1" applyAlignment="1"/>
    <xf numFmtId="4" fontId="10" fillId="2" borderId="0" xfId="3" applyNumberFormat="1" applyFont="1" applyFill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2" borderId="0" xfId="3" applyNumberFormat="1" applyFont="1" applyFill="1" applyAlignment="1">
      <alignment horizontal="right"/>
    </xf>
    <xf numFmtId="0" fontId="15" fillId="0" borderId="0" xfId="0" applyFont="1"/>
    <xf numFmtId="3" fontId="9" fillId="2" borderId="0" xfId="3" applyNumberFormat="1" applyFont="1" applyFill="1" applyAlignment="1">
      <alignment horizontal="center"/>
    </xf>
    <xf numFmtId="0" fontId="2" fillId="2" borderId="0" xfId="3" applyFont="1" applyFill="1" applyBorder="1" applyAlignment="1">
      <alignment wrapText="1"/>
    </xf>
    <xf numFmtId="0" fontId="3" fillId="2" borderId="7" xfId="3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49" fontId="3" fillId="2" borderId="7" xfId="0" applyNumberFormat="1" applyFont="1" applyFill="1" applyBorder="1" applyAlignment="1">
      <alignment horizontal="center"/>
    </xf>
    <xf numFmtId="49" fontId="3" fillId="2" borderId="7" xfId="3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left" wrapText="1"/>
    </xf>
    <xf numFmtId="49" fontId="3" fillId="2" borderId="4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right" shrinkToFit="1"/>
    </xf>
    <xf numFmtId="4" fontId="3" fillId="2" borderId="4" xfId="0" applyNumberFormat="1" applyFont="1" applyFill="1" applyBorder="1" applyAlignment="1">
      <alignment horizontal="right"/>
    </xf>
    <xf numFmtId="4" fontId="9" fillId="2" borderId="0" xfId="3" applyNumberFormat="1" applyFont="1" applyFill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vertical="distributed"/>
    </xf>
    <xf numFmtId="49" fontId="3" fillId="2" borderId="0" xfId="0" applyNumberFormat="1" applyFont="1" applyFill="1" applyBorder="1" applyAlignment="1">
      <alignment horizontal="left" vertical="top" wrapText="1"/>
    </xf>
    <xf numFmtId="0" fontId="14" fillId="2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/>
    </xf>
    <xf numFmtId="0" fontId="1" fillId="0" borderId="0" xfId="1" applyFont="1"/>
    <xf numFmtId="0" fontId="9" fillId="2" borderId="0" xfId="3" applyFont="1" applyFill="1" applyBorder="1" applyAlignment="1">
      <alignment horizontal="center" vertical="top"/>
    </xf>
    <xf numFmtId="0" fontId="9" fillId="2" borderId="0" xfId="3" applyFont="1" applyFill="1" applyBorder="1" applyAlignment="1">
      <alignment horizontal="left"/>
    </xf>
    <xf numFmtId="0" fontId="10" fillId="2" borderId="0" xfId="3" applyFont="1" applyFill="1" applyBorder="1" applyAlignment="1">
      <alignment horizontal="center" vertical="top"/>
    </xf>
    <xf numFmtId="0" fontId="10" fillId="2" borderId="0" xfId="3" applyFont="1" applyFill="1" applyBorder="1"/>
    <xf numFmtId="164" fontId="9" fillId="2" borderId="0" xfId="3" applyNumberFormat="1" applyFont="1" applyFill="1" applyBorder="1" applyAlignment="1">
      <alignment horizontal="center" wrapText="1"/>
    </xf>
    <xf numFmtId="49" fontId="9" fillId="2" borderId="0" xfId="3" applyNumberFormat="1" applyFont="1" applyFill="1" applyBorder="1" applyAlignment="1"/>
    <xf numFmtId="0" fontId="9" fillId="2" borderId="8" xfId="3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top"/>
    </xf>
    <xf numFmtId="0" fontId="3" fillId="2" borderId="0" xfId="3" applyFont="1" applyFill="1" applyBorder="1" applyAlignment="1"/>
    <xf numFmtId="3" fontId="2" fillId="2" borderId="0" xfId="3" applyNumberFormat="1" applyFont="1" applyFill="1"/>
    <xf numFmtId="0" fontId="3" fillId="2" borderId="0" xfId="3" applyFont="1" applyFill="1"/>
    <xf numFmtId="0" fontId="3" fillId="2" borderId="0" xfId="3" applyFont="1" applyFill="1" applyBorder="1" applyAlignment="1">
      <alignment wrapText="1"/>
    </xf>
    <xf numFmtId="0" fontId="3" fillId="2" borderId="0" xfId="3" applyFont="1" applyFill="1" applyAlignment="1">
      <alignment horizontal="left" wrapText="1"/>
    </xf>
    <xf numFmtId="0" fontId="3" fillId="2" borderId="0" xfId="3" applyFont="1" applyFill="1" applyAlignment="1">
      <alignment horizontal="left" vertical="top" wrapText="1"/>
    </xf>
    <xf numFmtId="49" fontId="3" fillId="2" borderId="0" xfId="3" applyNumberFormat="1" applyFont="1" applyFill="1" applyAlignment="1"/>
    <xf numFmtId="49" fontId="3" fillId="2" borderId="0" xfId="3" applyNumberFormat="1" applyFont="1" applyFill="1" applyAlignment="1">
      <alignment horizontal="left" wrapText="1"/>
    </xf>
    <xf numFmtId="0" fontId="3" fillId="2" borderId="0" xfId="0" applyFont="1" applyFill="1" applyAlignment="1"/>
    <xf numFmtId="0" fontId="3" fillId="0" borderId="0" xfId="0" applyFont="1" applyBorder="1"/>
    <xf numFmtId="4" fontId="3" fillId="0" borderId="0" xfId="0" applyNumberFormat="1" applyFont="1" applyBorder="1"/>
    <xf numFmtId="2" fontId="3" fillId="0" borderId="0" xfId="0" applyNumberFormat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justify" vertical="top" wrapText="1"/>
    </xf>
    <xf numFmtId="0" fontId="2" fillId="3" borderId="0" xfId="0" applyFont="1" applyFill="1" applyAlignment="1">
      <alignment horizontal="left" vertical="top" wrapText="1"/>
    </xf>
    <xf numFmtId="0" fontId="6" fillId="3" borderId="0" xfId="0" applyFont="1" applyFill="1"/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justify" vertical="top" wrapText="1"/>
    </xf>
    <xf numFmtId="0" fontId="1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1" fillId="2" borderId="0" xfId="1" applyFont="1" applyFill="1" applyBorder="1" applyAlignment="1">
      <alignment horizontal="left"/>
    </xf>
    <xf numFmtId="0" fontId="12" fillId="2" borderId="0" xfId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49" fontId="3" fillId="2" borderId="0" xfId="3" applyNumberFormat="1" applyFont="1" applyFill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1" fillId="0" borderId="0" xfId="1" applyFont="1" applyAlignment="1">
      <alignment horizontal="left" wrapText="1"/>
    </xf>
    <xf numFmtId="0" fontId="3" fillId="0" borderId="0" xfId="1" applyFont="1" applyAlignment="1">
      <alignment horizontal="left" vertical="top" wrapText="1"/>
    </xf>
    <xf numFmtId="0" fontId="1" fillId="0" borderId="0" xfId="1" applyFont="1" applyAlignment="1">
      <alignment horizontal="left" wrapText="1"/>
    </xf>
    <xf numFmtId="0" fontId="2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top" wrapText="1"/>
    </xf>
    <xf numFmtId="0" fontId="1" fillId="0" borderId="0" xfId="1" applyFont="1" applyAlignment="1">
      <alignment horizontal="right" wrapText="1"/>
    </xf>
    <xf numFmtId="0" fontId="12" fillId="0" borderId="0" xfId="1" applyFont="1" applyAlignment="1">
      <alignment horizontal="right" wrapText="1"/>
    </xf>
    <xf numFmtId="0" fontId="9" fillId="2" borderId="12" xfId="3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horizontal="center" vertical="center" wrapText="1"/>
    </xf>
    <xf numFmtId="0" fontId="3" fillId="2" borderId="12" xfId="3" applyFont="1" applyFill="1" applyBorder="1" applyAlignment="1">
      <alignment horizontal="center" wrapText="1"/>
    </xf>
    <xf numFmtId="0" fontId="3" fillId="2" borderId="7" xfId="3" applyFont="1" applyFill="1" applyBorder="1" applyAlignment="1">
      <alignment horizontal="center" wrapText="1"/>
    </xf>
    <xf numFmtId="0" fontId="3" fillId="2" borderId="8" xfId="3" applyFont="1" applyFill="1" applyBorder="1" applyAlignment="1">
      <alignment horizontal="center" wrapText="1"/>
    </xf>
    <xf numFmtId="0" fontId="3" fillId="2" borderId="13" xfId="3" applyFont="1" applyFill="1" applyBorder="1" applyAlignment="1">
      <alignment horizontal="center" wrapText="1"/>
    </xf>
    <xf numFmtId="0" fontId="3" fillId="2" borderId="14" xfId="3" applyFont="1" applyFill="1" applyBorder="1" applyAlignment="1">
      <alignment horizontal="center" wrapText="1"/>
    </xf>
    <xf numFmtId="0" fontId="3" fillId="2" borderId="12" xfId="3" applyFont="1" applyFill="1" applyBorder="1" applyAlignment="1">
      <alignment horizontal="center"/>
    </xf>
    <xf numFmtId="0" fontId="3" fillId="2" borderId="7" xfId="3" applyFont="1" applyFill="1" applyBorder="1" applyAlignment="1">
      <alignment horizontal="center"/>
    </xf>
    <xf numFmtId="0" fontId="2" fillId="2" borderId="0" xfId="3" applyFont="1" applyFill="1" applyAlignment="1">
      <alignment horizontal="center" vertical="top" wrapText="1"/>
    </xf>
    <xf numFmtId="0" fontId="1" fillId="2" borderId="0" xfId="1" applyFont="1" applyFill="1" applyBorder="1" applyAlignment="1">
      <alignment horizontal="left"/>
    </xf>
    <xf numFmtId="0" fontId="12" fillId="2" borderId="0" xfId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0" fontId="2" fillId="2" borderId="0" xfId="3" applyFont="1" applyFill="1" applyBorder="1" applyAlignment="1">
      <alignment horizontal="center" wrapText="1"/>
    </xf>
    <xf numFmtId="0" fontId="2" fillId="2" borderId="0" xfId="3" applyFont="1" applyFill="1" applyAlignment="1">
      <alignment horizontal="center" wrapText="1"/>
    </xf>
    <xf numFmtId="0" fontId="9" fillId="2" borderId="0" xfId="3" applyFont="1" applyFill="1" applyAlignment="1">
      <alignment horizontal="center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left"/>
    </xf>
    <xf numFmtId="0" fontId="12" fillId="2" borderId="0" xfId="1" applyFont="1" applyFill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2" fillId="0" borderId="0" xfId="1" applyFont="1" applyAlignment="1">
      <alignment horizontal="left" wrapText="1"/>
    </xf>
    <xf numFmtId="49" fontId="3" fillId="0" borderId="8" xfId="0" applyNumberFormat="1" applyFont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2" borderId="0" xfId="3" applyFont="1" applyFill="1" applyAlignment="1">
      <alignment horizontal="left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2" fontId="3" fillId="0" borderId="0" xfId="0" applyNumberFormat="1" applyFont="1" applyBorder="1" applyAlignment="1">
      <alignment horizontal="center" wrapText="1"/>
    </xf>
    <xf numFmtId="2" fontId="3" fillId="0" borderId="0" xfId="0" applyNumberFormat="1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Процентн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3263182</xdr:colOff>
      <xdr:row>14</xdr:row>
      <xdr:rowOff>495300</xdr:rowOff>
    </xdr:from>
    <xdr:ext cx="181992" cy="261135"/>
    <xdr:sp macro="" textlink="">
      <xdr:nvSpPr>
        <xdr:cNvPr id="2" name="TextBox 1"/>
        <xdr:cNvSpPr txBox="1"/>
      </xdr:nvSpPr>
      <xdr:spPr>
        <a:xfrm>
          <a:off x="3594652" y="1771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</xdr:col>
      <xdr:colOff>3467100</xdr:colOff>
      <xdr:row>14</xdr:row>
      <xdr:rowOff>495300</xdr:rowOff>
    </xdr:from>
    <xdr:to>
      <xdr:col>7</xdr:col>
      <xdr:colOff>60960</xdr:colOff>
      <xdr:row>14</xdr:row>
      <xdr:rowOff>685800</xdr:rowOff>
    </xdr:to>
    <xdr:sp macro="" textlink="">
      <xdr:nvSpPr>
        <xdr:cNvPr id="14447" name="TextBox 1"/>
        <xdr:cNvSpPr txBox="1">
          <a:spLocks noChangeArrowheads="1"/>
        </xdr:cNvSpPr>
      </xdr:nvSpPr>
      <xdr:spPr bwMode="auto">
        <a:xfrm>
          <a:off x="2964180" y="4328160"/>
          <a:ext cx="6096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garantf1://12041175.2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94"/>
  <sheetViews>
    <sheetView view="pageBreakPreview" zoomScale="85" zoomScaleSheetLayoutView="85" workbookViewId="0">
      <selection activeCell="E10" sqref="E10"/>
    </sheetView>
  </sheetViews>
  <sheetFormatPr defaultColWidth="9.109375" defaultRowHeight="13.2"/>
  <cols>
    <col min="1" max="1" width="10.6640625" style="13" customWidth="1"/>
    <col min="2" max="2" width="29.5546875" style="13" customWidth="1"/>
    <col min="3" max="3" width="47.6640625" style="13" customWidth="1"/>
    <col min="4" max="16384" width="9.109375" style="13"/>
  </cols>
  <sheetData>
    <row r="1" spans="1:7" ht="18">
      <c r="C1" s="199" t="s">
        <v>693</v>
      </c>
      <c r="D1" s="162"/>
    </row>
    <row r="2" spans="1:7" ht="18">
      <c r="C2" s="199" t="s">
        <v>694</v>
      </c>
      <c r="D2" s="162"/>
    </row>
    <row r="3" spans="1:7" ht="18">
      <c r="C3" s="199" t="s">
        <v>157</v>
      </c>
      <c r="D3" s="162"/>
    </row>
    <row r="4" spans="1:7" ht="18">
      <c r="C4" s="199" t="s">
        <v>321</v>
      </c>
      <c r="D4" s="162"/>
    </row>
    <row r="5" spans="1:7" ht="18">
      <c r="A5" s="1"/>
      <c r="B5" s="1"/>
      <c r="C5" s="188" t="s">
        <v>725</v>
      </c>
      <c r="D5" s="200"/>
    </row>
    <row r="6" spans="1:7" ht="18">
      <c r="A6" s="1"/>
      <c r="B6" s="1"/>
      <c r="C6" s="208" t="s">
        <v>692</v>
      </c>
      <c r="D6" s="208"/>
    </row>
    <row r="7" spans="1:7" ht="110.4" customHeight="1">
      <c r="A7" s="1"/>
      <c r="C7" s="64" t="s">
        <v>726</v>
      </c>
      <c r="D7" s="64"/>
    </row>
    <row r="8" spans="1:7" ht="18" customHeight="1">
      <c r="A8" s="1"/>
      <c r="B8" s="1"/>
      <c r="C8" s="188"/>
      <c r="D8" s="3"/>
      <c r="F8" s="208"/>
      <c r="G8" s="208"/>
    </row>
    <row r="9" spans="1:7" ht="84.6" customHeight="1" thickBot="1">
      <c r="A9" s="209" t="s">
        <v>182</v>
      </c>
      <c r="B9" s="209"/>
      <c r="C9" s="209"/>
      <c r="F9" s="208"/>
      <c r="G9" s="208"/>
    </row>
    <row r="10" spans="1:7" ht="38.25" customHeight="1" thickBot="1">
      <c r="A10" s="210" t="s">
        <v>212</v>
      </c>
      <c r="B10" s="211"/>
      <c r="C10" s="212" t="s">
        <v>213</v>
      </c>
    </row>
    <row r="11" spans="1:7" ht="252.6" thickBot="1">
      <c r="A11" s="5" t="s">
        <v>221</v>
      </c>
      <c r="B11" s="5" t="s">
        <v>214</v>
      </c>
      <c r="C11" s="213"/>
    </row>
    <row r="12" spans="1:7" ht="18.75" customHeight="1" thickBot="1">
      <c r="A12" s="6">
        <v>1</v>
      </c>
      <c r="B12" s="7">
        <v>2</v>
      </c>
      <c r="C12" s="8">
        <v>3</v>
      </c>
    </row>
    <row r="13" spans="1:7" s="103" customFormat="1" ht="36" customHeight="1">
      <c r="A13" s="104">
        <v>816</v>
      </c>
      <c r="B13" s="104"/>
      <c r="C13" s="155" t="s">
        <v>388</v>
      </c>
    </row>
    <row r="14" spans="1:7" s="103" customFormat="1" ht="132" customHeight="1">
      <c r="A14" s="105">
        <v>816</v>
      </c>
      <c r="B14" s="106" t="s">
        <v>203</v>
      </c>
      <c r="C14" s="156" t="s">
        <v>123</v>
      </c>
    </row>
    <row r="15" spans="1:7" s="103" customFormat="1" ht="34.799999999999997">
      <c r="A15" s="104">
        <v>821</v>
      </c>
      <c r="B15" s="106"/>
      <c r="C15" s="155" t="s">
        <v>389</v>
      </c>
    </row>
    <row r="16" spans="1:7" s="103" customFormat="1" ht="141" hidden="1" customHeight="1">
      <c r="A16" s="105">
        <v>821</v>
      </c>
      <c r="B16" s="106" t="s">
        <v>368</v>
      </c>
      <c r="C16" s="157" t="s">
        <v>367</v>
      </c>
    </row>
    <row r="17" spans="1:3" s="103" customFormat="1" ht="220.95" customHeight="1">
      <c r="A17" s="105">
        <v>821</v>
      </c>
      <c r="B17" s="106" t="s">
        <v>390</v>
      </c>
      <c r="C17" s="157" t="s">
        <v>626</v>
      </c>
    </row>
    <row r="18" spans="1:3" s="103" customFormat="1" ht="73.5" hidden="1" customHeight="1">
      <c r="A18" s="105">
        <v>821</v>
      </c>
      <c r="B18" s="106" t="s">
        <v>372</v>
      </c>
      <c r="C18" s="157" t="s">
        <v>373</v>
      </c>
    </row>
    <row r="19" spans="1:3" s="103" customFormat="1" ht="153.6" customHeight="1">
      <c r="A19" s="105">
        <v>821</v>
      </c>
      <c r="B19" s="106" t="s">
        <v>391</v>
      </c>
      <c r="C19" s="157" t="s">
        <v>627</v>
      </c>
    </row>
    <row r="20" spans="1:3" s="103" customFormat="1" ht="95.4" customHeight="1">
      <c r="A20" s="105">
        <v>821</v>
      </c>
      <c r="B20" s="106" t="s">
        <v>401</v>
      </c>
      <c r="C20" s="157" t="s">
        <v>402</v>
      </c>
    </row>
    <row r="21" spans="1:3" s="192" customFormat="1" ht="41.25" hidden="1" customHeight="1">
      <c r="A21" s="189">
        <v>854</v>
      </c>
      <c r="B21" s="190"/>
      <c r="C21" s="191" t="s">
        <v>543</v>
      </c>
    </row>
    <row r="22" spans="1:3" s="192" customFormat="1" ht="51.75" hidden="1" customHeight="1">
      <c r="A22" s="193">
        <v>854</v>
      </c>
      <c r="B22" s="194" t="s">
        <v>526</v>
      </c>
      <c r="C22" s="195" t="s">
        <v>527</v>
      </c>
    </row>
    <row r="23" spans="1:3" s="192" customFormat="1" ht="76.5" hidden="1" customHeight="1">
      <c r="A23" s="193">
        <v>854</v>
      </c>
      <c r="B23" s="193" t="s">
        <v>528</v>
      </c>
      <c r="C23" s="196" t="s">
        <v>529</v>
      </c>
    </row>
    <row r="24" spans="1:3" s="192" customFormat="1" ht="72" hidden="1">
      <c r="A24" s="193">
        <v>854</v>
      </c>
      <c r="B24" s="194" t="s">
        <v>530</v>
      </c>
      <c r="C24" s="196" t="s">
        <v>531</v>
      </c>
    </row>
    <row r="25" spans="1:3" s="192" customFormat="1" ht="51.75" hidden="1" customHeight="1">
      <c r="A25" s="193">
        <v>854</v>
      </c>
      <c r="B25" s="194" t="s">
        <v>532</v>
      </c>
      <c r="C25" s="195" t="s">
        <v>533</v>
      </c>
    </row>
    <row r="26" spans="1:3" s="192" customFormat="1" ht="51.75" hidden="1" customHeight="1">
      <c r="A26" s="193">
        <v>854</v>
      </c>
      <c r="B26" s="194" t="s">
        <v>534</v>
      </c>
      <c r="C26" s="195" t="s">
        <v>535</v>
      </c>
    </row>
    <row r="27" spans="1:3" s="192" customFormat="1" ht="42.75" hidden="1" customHeight="1">
      <c r="A27" s="193">
        <v>854</v>
      </c>
      <c r="B27" s="194" t="s">
        <v>536</v>
      </c>
      <c r="C27" s="196" t="s">
        <v>537</v>
      </c>
    </row>
    <row r="28" spans="1:3" s="192" customFormat="1" ht="72" hidden="1" customHeight="1">
      <c r="A28" s="193">
        <v>854</v>
      </c>
      <c r="B28" s="193" t="s">
        <v>392</v>
      </c>
      <c r="C28" s="196" t="s">
        <v>628</v>
      </c>
    </row>
    <row r="29" spans="1:3" s="192" customFormat="1" ht="90" hidden="1">
      <c r="A29" s="193">
        <v>854</v>
      </c>
      <c r="B29" s="197" t="s">
        <v>393</v>
      </c>
      <c r="C29" s="196" t="s">
        <v>183</v>
      </c>
    </row>
    <row r="30" spans="1:3" s="109" customFormat="1" ht="56.25" hidden="1" customHeight="1">
      <c r="A30" s="104">
        <v>921</v>
      </c>
      <c r="B30" s="108"/>
      <c r="C30" s="155" t="s">
        <v>209</v>
      </c>
    </row>
    <row r="31" spans="1:3" s="109" customFormat="1" ht="151.5" hidden="1" customHeight="1">
      <c r="A31" s="105">
        <v>921</v>
      </c>
      <c r="B31" s="45" t="s">
        <v>368</v>
      </c>
      <c r="C31" s="157" t="s">
        <v>672</v>
      </c>
    </row>
    <row r="32" spans="1:3" ht="102" hidden="1" customHeight="1">
      <c r="A32" s="2">
        <v>921</v>
      </c>
      <c r="B32" s="44" t="s">
        <v>372</v>
      </c>
      <c r="C32" s="158" t="s">
        <v>629</v>
      </c>
    </row>
    <row r="33" spans="1:3" s="103" customFormat="1" ht="52.2">
      <c r="A33" s="104">
        <v>992</v>
      </c>
      <c r="B33" s="47"/>
      <c r="C33" s="159" t="s">
        <v>146</v>
      </c>
    </row>
    <row r="34" spans="1:3" s="103" customFormat="1" ht="83.25" hidden="1" customHeight="1">
      <c r="A34" s="105">
        <v>992</v>
      </c>
      <c r="B34" s="47" t="s">
        <v>397</v>
      </c>
      <c r="C34" s="160" t="s">
        <v>387</v>
      </c>
    </row>
    <row r="35" spans="1:3" s="103" customFormat="1" ht="90.75" hidden="1" customHeight="1">
      <c r="A35" s="105">
        <v>992</v>
      </c>
      <c r="B35" s="47" t="s">
        <v>398</v>
      </c>
      <c r="C35" s="160" t="s">
        <v>327</v>
      </c>
    </row>
    <row r="36" spans="1:3" s="103" customFormat="1" ht="133.19999999999999" customHeight="1">
      <c r="A36" s="105">
        <v>992</v>
      </c>
      <c r="B36" s="47" t="s">
        <v>215</v>
      </c>
      <c r="C36" s="161" t="s">
        <v>218</v>
      </c>
    </row>
    <row r="37" spans="1:3" s="103" customFormat="1" ht="96.6" customHeight="1">
      <c r="A37" s="105">
        <v>992</v>
      </c>
      <c r="B37" s="47" t="s">
        <v>544</v>
      </c>
      <c r="C37" s="161" t="s">
        <v>189</v>
      </c>
    </row>
    <row r="38" spans="1:3" s="103" customFormat="1" ht="54">
      <c r="A38" s="105">
        <v>992</v>
      </c>
      <c r="B38" s="47" t="s">
        <v>545</v>
      </c>
      <c r="C38" s="157" t="s">
        <v>630</v>
      </c>
    </row>
    <row r="39" spans="1:3" s="103" customFormat="1" ht="93.6" customHeight="1">
      <c r="A39" s="105">
        <v>992</v>
      </c>
      <c r="B39" s="47" t="s">
        <v>546</v>
      </c>
      <c r="C39" s="161" t="s">
        <v>631</v>
      </c>
    </row>
    <row r="40" spans="1:3" s="103" customFormat="1" ht="81" customHeight="1">
      <c r="A40" s="105">
        <v>992</v>
      </c>
      <c r="B40" s="47" t="s">
        <v>547</v>
      </c>
      <c r="C40" s="161" t="s">
        <v>632</v>
      </c>
    </row>
    <row r="41" spans="1:3" s="103" customFormat="1" ht="135" customHeight="1">
      <c r="A41" s="105">
        <v>992</v>
      </c>
      <c r="B41" s="47" t="s">
        <v>548</v>
      </c>
      <c r="C41" s="161" t="s">
        <v>633</v>
      </c>
    </row>
    <row r="42" spans="1:3" s="103" customFormat="1" ht="126">
      <c r="A42" s="105">
        <v>992</v>
      </c>
      <c r="B42" s="47" t="s">
        <v>549</v>
      </c>
      <c r="C42" s="161" t="s">
        <v>634</v>
      </c>
    </row>
    <row r="43" spans="1:3" s="103" customFormat="1" ht="112.5" customHeight="1">
      <c r="A43" s="105">
        <v>992</v>
      </c>
      <c r="B43" s="47" t="s">
        <v>216</v>
      </c>
      <c r="C43" s="161" t="s">
        <v>635</v>
      </c>
    </row>
    <row r="44" spans="1:3" s="103" customFormat="1" ht="75.599999999999994" customHeight="1">
      <c r="A44" s="105">
        <v>992</v>
      </c>
      <c r="B44" s="47" t="s">
        <v>550</v>
      </c>
      <c r="C44" s="161" t="s">
        <v>636</v>
      </c>
    </row>
    <row r="45" spans="1:3" s="103" customFormat="1" ht="138.6" customHeight="1">
      <c r="A45" s="105">
        <v>992</v>
      </c>
      <c r="B45" s="47" t="s">
        <v>551</v>
      </c>
      <c r="C45" s="161" t="s">
        <v>121</v>
      </c>
    </row>
    <row r="46" spans="1:3" s="103" customFormat="1" ht="95.4" customHeight="1">
      <c r="A46" s="105">
        <v>992</v>
      </c>
      <c r="B46" s="47" t="s">
        <v>552</v>
      </c>
      <c r="C46" s="161" t="s">
        <v>637</v>
      </c>
    </row>
    <row r="47" spans="1:3" s="103" customFormat="1" ht="170.25" customHeight="1">
      <c r="A47" s="105">
        <v>992</v>
      </c>
      <c r="B47" s="47" t="s">
        <v>553</v>
      </c>
      <c r="C47" s="161" t="s">
        <v>638</v>
      </c>
    </row>
    <row r="48" spans="1:3" s="103" customFormat="1" ht="76.5" customHeight="1">
      <c r="A48" s="105">
        <v>992</v>
      </c>
      <c r="B48" s="47" t="s">
        <v>554</v>
      </c>
      <c r="C48" s="161" t="s">
        <v>639</v>
      </c>
    </row>
    <row r="49" spans="1:3" s="103" customFormat="1" ht="76.5" customHeight="1">
      <c r="A49" s="105">
        <v>992</v>
      </c>
      <c r="B49" s="47" t="s">
        <v>555</v>
      </c>
      <c r="C49" s="161" t="s">
        <v>640</v>
      </c>
    </row>
    <row r="50" spans="1:3" s="103" customFormat="1" ht="149.25" customHeight="1">
      <c r="A50" s="105">
        <v>992</v>
      </c>
      <c r="B50" s="47" t="s">
        <v>220</v>
      </c>
      <c r="C50" s="161" t="s">
        <v>641</v>
      </c>
    </row>
    <row r="51" spans="1:3" s="103" customFormat="1" ht="54" customHeight="1">
      <c r="A51" s="105">
        <v>992</v>
      </c>
      <c r="B51" s="105" t="s">
        <v>343</v>
      </c>
      <c r="C51" s="157" t="s">
        <v>642</v>
      </c>
    </row>
    <row r="52" spans="1:3" ht="77.25" customHeight="1">
      <c r="A52" s="105">
        <v>992</v>
      </c>
      <c r="B52" s="105" t="s">
        <v>344</v>
      </c>
      <c r="C52" s="157" t="s">
        <v>643</v>
      </c>
    </row>
    <row r="53" spans="1:3" ht="33.75" customHeight="1">
      <c r="A53" s="105">
        <v>992</v>
      </c>
      <c r="B53" s="105" t="s">
        <v>345</v>
      </c>
      <c r="C53" s="157" t="s">
        <v>644</v>
      </c>
    </row>
    <row r="54" spans="1:3" ht="51.75" customHeight="1">
      <c r="A54" s="105">
        <v>992</v>
      </c>
      <c r="B54" s="105" t="s">
        <v>556</v>
      </c>
      <c r="C54" s="157" t="s">
        <v>645</v>
      </c>
    </row>
    <row r="55" spans="1:3" ht="182.25" customHeight="1">
      <c r="A55" s="105">
        <v>992</v>
      </c>
      <c r="B55" s="105" t="s">
        <v>557</v>
      </c>
      <c r="C55" s="157" t="s">
        <v>122</v>
      </c>
    </row>
    <row r="56" spans="1:3" ht="187.5" hidden="1" customHeight="1">
      <c r="A56" s="105">
        <v>992</v>
      </c>
      <c r="B56" s="105" t="s">
        <v>558</v>
      </c>
      <c r="C56" s="157" t="s">
        <v>646</v>
      </c>
    </row>
    <row r="57" spans="1:3" ht="173.4" customHeight="1">
      <c r="A57" s="105">
        <v>992</v>
      </c>
      <c r="B57" s="105" t="s">
        <v>346</v>
      </c>
      <c r="C57" s="157" t="s">
        <v>647</v>
      </c>
    </row>
    <row r="58" spans="1:3" ht="173.4" customHeight="1">
      <c r="A58" s="105">
        <v>992</v>
      </c>
      <c r="B58" s="105" t="s">
        <v>347</v>
      </c>
      <c r="C58" s="157" t="s">
        <v>648</v>
      </c>
    </row>
    <row r="59" spans="1:3" ht="168.75" customHeight="1">
      <c r="A59" s="105">
        <v>992</v>
      </c>
      <c r="B59" s="105" t="s">
        <v>348</v>
      </c>
      <c r="C59" s="157" t="s">
        <v>649</v>
      </c>
    </row>
    <row r="60" spans="1:3" ht="171" customHeight="1">
      <c r="A60" s="105">
        <v>992</v>
      </c>
      <c r="B60" s="105" t="s">
        <v>349</v>
      </c>
      <c r="C60" s="157" t="s">
        <v>650</v>
      </c>
    </row>
    <row r="61" spans="1:3" hidden="1">
      <c r="C61" s="162"/>
    </row>
    <row r="62" spans="1:3" ht="94.95" customHeight="1">
      <c r="A62" s="105">
        <v>992</v>
      </c>
      <c r="B62" s="105" t="s">
        <v>559</v>
      </c>
      <c r="C62" s="163" t="s">
        <v>651</v>
      </c>
    </row>
    <row r="63" spans="1:3" ht="113.4" customHeight="1">
      <c r="A63" s="105">
        <v>992</v>
      </c>
      <c r="B63" s="105" t="s">
        <v>560</v>
      </c>
      <c r="C63" s="163" t="s">
        <v>652</v>
      </c>
    </row>
    <row r="64" spans="1:3" ht="52.5" customHeight="1">
      <c r="A64" s="105">
        <v>992</v>
      </c>
      <c r="B64" s="105" t="s">
        <v>561</v>
      </c>
      <c r="C64" s="163" t="s">
        <v>653</v>
      </c>
    </row>
    <row r="65" spans="1:3" ht="106.5" customHeight="1">
      <c r="A65" s="105">
        <v>992</v>
      </c>
      <c r="B65" s="105" t="s">
        <v>350</v>
      </c>
      <c r="C65" s="157" t="s">
        <v>654</v>
      </c>
    </row>
    <row r="66" spans="1:3" ht="82.95" customHeight="1">
      <c r="A66" s="105">
        <v>992</v>
      </c>
      <c r="B66" s="105" t="s">
        <v>222</v>
      </c>
      <c r="C66" s="157" t="s">
        <v>190</v>
      </c>
    </row>
    <row r="67" spans="1:3" ht="72" hidden="1" customHeight="1">
      <c r="A67" s="105">
        <v>992</v>
      </c>
      <c r="B67" s="105" t="s">
        <v>201</v>
      </c>
      <c r="C67" s="157" t="s">
        <v>202</v>
      </c>
    </row>
    <row r="68" spans="1:3" ht="97.2" customHeight="1">
      <c r="A68" s="105">
        <v>992</v>
      </c>
      <c r="B68" s="105" t="s">
        <v>223</v>
      </c>
      <c r="C68" s="157" t="s">
        <v>655</v>
      </c>
    </row>
    <row r="69" spans="1:3" ht="130.19999999999999" customHeight="1">
      <c r="A69" s="105">
        <v>992</v>
      </c>
      <c r="B69" s="105" t="s">
        <v>351</v>
      </c>
      <c r="C69" s="157" t="s">
        <v>656</v>
      </c>
    </row>
    <row r="70" spans="1:3" ht="99" customHeight="1">
      <c r="A70" s="105">
        <v>992</v>
      </c>
      <c r="B70" s="105" t="s">
        <v>352</v>
      </c>
      <c r="C70" s="157" t="s">
        <v>657</v>
      </c>
    </row>
    <row r="71" spans="1:3" ht="131.4" customHeight="1">
      <c r="A71" s="105">
        <v>992</v>
      </c>
      <c r="B71" s="105" t="s">
        <v>203</v>
      </c>
      <c r="C71" s="157" t="s">
        <v>123</v>
      </c>
    </row>
    <row r="72" spans="1:3" ht="80.400000000000006" customHeight="1">
      <c r="A72" s="105">
        <v>992</v>
      </c>
      <c r="B72" s="105" t="s">
        <v>705</v>
      </c>
      <c r="C72" s="157" t="s">
        <v>706</v>
      </c>
    </row>
    <row r="73" spans="1:3" ht="53.4" customHeight="1">
      <c r="A73" s="105">
        <v>992</v>
      </c>
      <c r="B73" s="47" t="s">
        <v>219</v>
      </c>
      <c r="C73" s="161" t="s">
        <v>658</v>
      </c>
    </row>
    <row r="74" spans="1:3" ht="151.5" customHeight="1">
      <c r="A74" s="105">
        <v>992</v>
      </c>
      <c r="B74" s="47" t="s">
        <v>353</v>
      </c>
      <c r="C74" s="160" t="s">
        <v>659</v>
      </c>
    </row>
    <row r="75" spans="1:3" ht="40.200000000000003" customHeight="1">
      <c r="A75" s="105">
        <v>992</v>
      </c>
      <c r="B75" s="47" t="s">
        <v>217</v>
      </c>
      <c r="C75" s="160" t="s">
        <v>660</v>
      </c>
    </row>
    <row r="76" spans="1:3" ht="35.25" hidden="1" customHeight="1">
      <c r="A76" s="105">
        <v>992</v>
      </c>
      <c r="B76" s="105" t="s">
        <v>354</v>
      </c>
      <c r="C76" s="157" t="s">
        <v>661</v>
      </c>
    </row>
    <row r="77" spans="1:3" ht="53.25" customHeight="1">
      <c r="A77" s="105">
        <v>992</v>
      </c>
      <c r="B77" s="47" t="s">
        <v>174</v>
      </c>
      <c r="C77" s="160" t="s">
        <v>662</v>
      </c>
    </row>
    <row r="78" spans="1:3" ht="54" customHeight="1">
      <c r="A78" s="105">
        <v>992</v>
      </c>
      <c r="B78" s="47" t="s">
        <v>175</v>
      </c>
      <c r="C78" s="164" t="s">
        <v>400</v>
      </c>
    </row>
    <row r="79" spans="1:3" ht="54" customHeight="1">
      <c r="A79" s="105">
        <v>992</v>
      </c>
      <c r="B79" s="47" t="s">
        <v>708</v>
      </c>
      <c r="C79" s="164" t="s">
        <v>709</v>
      </c>
    </row>
    <row r="80" spans="1:3" ht="73.95" customHeight="1">
      <c r="A80" s="105">
        <v>992</v>
      </c>
      <c r="B80" s="47" t="s">
        <v>710</v>
      </c>
      <c r="C80" s="164" t="s">
        <v>711</v>
      </c>
    </row>
    <row r="81" spans="1:8" ht="36" customHeight="1">
      <c r="A81" s="105">
        <v>992</v>
      </c>
      <c r="B81" s="47" t="s">
        <v>176</v>
      </c>
      <c r="C81" s="160" t="s">
        <v>663</v>
      </c>
    </row>
    <row r="82" spans="1:8" ht="72">
      <c r="A82" s="105">
        <v>992</v>
      </c>
      <c r="B82" s="47" t="s">
        <v>177</v>
      </c>
      <c r="C82" s="157" t="s">
        <v>664</v>
      </c>
    </row>
    <row r="83" spans="1:8" ht="72.75" customHeight="1">
      <c r="A83" s="105">
        <v>992</v>
      </c>
      <c r="B83" s="47" t="s">
        <v>178</v>
      </c>
      <c r="C83" s="157" t="s">
        <v>665</v>
      </c>
    </row>
    <row r="84" spans="1:8" ht="54">
      <c r="A84" s="105">
        <v>992</v>
      </c>
      <c r="B84" s="47" t="s">
        <v>179</v>
      </c>
      <c r="C84" s="157" t="s">
        <v>666</v>
      </c>
    </row>
    <row r="85" spans="1:8" ht="150" customHeight="1">
      <c r="A85" s="105">
        <v>992</v>
      </c>
      <c r="B85" s="47" t="s">
        <v>184</v>
      </c>
      <c r="C85" s="160" t="s">
        <v>667</v>
      </c>
    </row>
    <row r="86" spans="1:8" ht="81" customHeight="1">
      <c r="A86" s="105">
        <v>992</v>
      </c>
      <c r="B86" s="47" t="s">
        <v>185</v>
      </c>
      <c r="C86" s="160" t="s">
        <v>668</v>
      </c>
    </row>
    <row r="87" spans="1:8" ht="36">
      <c r="A87" s="105">
        <v>992</v>
      </c>
      <c r="B87" s="47" t="s">
        <v>186</v>
      </c>
      <c r="C87" s="160" t="s">
        <v>669</v>
      </c>
    </row>
    <row r="88" spans="1:8" ht="175.5" customHeight="1">
      <c r="A88" s="105">
        <v>992</v>
      </c>
      <c r="B88" s="107" t="s">
        <v>187</v>
      </c>
      <c r="C88" s="157" t="s">
        <v>670</v>
      </c>
    </row>
    <row r="89" spans="1:8" ht="58.5" hidden="1" customHeight="1">
      <c r="A89" s="105">
        <v>992</v>
      </c>
      <c r="B89" s="105" t="s">
        <v>188</v>
      </c>
      <c r="C89" s="165" t="s">
        <v>191</v>
      </c>
    </row>
    <row r="90" spans="1:8" ht="113.4" customHeight="1">
      <c r="A90" s="105">
        <v>992</v>
      </c>
      <c r="B90" s="105" t="s">
        <v>172</v>
      </c>
      <c r="C90" s="157" t="s">
        <v>671</v>
      </c>
    </row>
    <row r="91" spans="1:8" ht="93.6" customHeight="1">
      <c r="A91" s="105">
        <v>992</v>
      </c>
      <c r="B91" s="47" t="s">
        <v>173</v>
      </c>
      <c r="C91" s="165" t="s">
        <v>192</v>
      </c>
    </row>
    <row r="92" spans="1:8" ht="36" customHeight="1">
      <c r="A92" s="65" t="s">
        <v>562</v>
      </c>
      <c r="B92" s="1"/>
      <c r="C92" s="1"/>
    </row>
    <row r="93" spans="1:8" ht="18.75" customHeight="1">
      <c r="A93" s="1" t="s">
        <v>147</v>
      </c>
      <c r="B93" s="1"/>
      <c r="C93" s="4"/>
    </row>
    <row r="94" spans="1:8" ht="18">
      <c r="A94" s="1" t="s">
        <v>321</v>
      </c>
      <c r="C94" s="4" t="s">
        <v>148</v>
      </c>
      <c r="H94" s="1"/>
    </row>
  </sheetData>
  <mergeCells count="6">
    <mergeCell ref="F8:G8"/>
    <mergeCell ref="F9:G9"/>
    <mergeCell ref="C6:D6"/>
    <mergeCell ref="A9:C9"/>
    <mergeCell ref="A10:B10"/>
    <mergeCell ref="C10:C11"/>
  </mergeCells>
  <phoneticPr fontId="5" type="noConversion"/>
  <hyperlinks>
    <hyperlink ref="C52" r:id="rId1" display="garantf1://12041175.2/"/>
  </hyperlinks>
  <pageMargins left="1.1811023622047243" right="0.39370078740157483" top="0.78740157480314965" bottom="0.39370078740157483" header="0" footer="0"/>
  <pageSetup paperSize="9" scale="98" fitToHeight="0" orientation="portrait" r:id="rId2"/>
  <headerFooter alignWithMargins="0">
    <oddHeader xml:space="preserve">&amp;C&amp;P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66"/>
  <sheetViews>
    <sheetView view="pageBreakPreview" zoomScaleNormal="85" zoomScaleSheetLayoutView="100" workbookViewId="0">
      <selection activeCell="B6" sqref="B6"/>
    </sheetView>
  </sheetViews>
  <sheetFormatPr defaultColWidth="9.109375" defaultRowHeight="15.6"/>
  <cols>
    <col min="1" max="1" width="3.33203125" style="21" customWidth="1"/>
    <col min="2" max="2" width="39.88671875" style="22" customWidth="1"/>
    <col min="3" max="3" width="5.5546875" style="22" hidden="1" customWidth="1"/>
    <col min="4" max="4" width="4" style="25" hidden="1" customWidth="1"/>
    <col min="5" max="5" width="3.33203125" style="29" hidden="1" customWidth="1"/>
    <col min="6" max="6" width="13" style="70" hidden="1" customWidth="1"/>
    <col min="7" max="7" width="4.88671875" style="29" hidden="1" customWidth="1"/>
    <col min="8" max="8" width="42.77734375" style="29" customWidth="1"/>
    <col min="9" max="9" width="5.33203125" style="23" customWidth="1"/>
    <col min="10" max="10" width="5.5546875" style="23" customWidth="1"/>
    <col min="11" max="14" width="9.109375" style="23" hidden="1" customWidth="1"/>
    <col min="15" max="16384" width="9.109375" style="23"/>
  </cols>
  <sheetData>
    <row r="1" spans="1:17" ht="43.2" customHeight="1">
      <c r="C1" s="214"/>
      <c r="D1" s="214"/>
      <c r="E1" s="14"/>
      <c r="F1" s="214"/>
      <c r="G1" s="214"/>
      <c r="H1" s="205" t="s">
        <v>704</v>
      </c>
    </row>
    <row r="2" spans="1:17" ht="16.8" customHeight="1">
      <c r="C2" s="214"/>
      <c r="D2" s="214"/>
      <c r="E2" s="14"/>
      <c r="F2" s="214"/>
      <c r="G2" s="214"/>
      <c r="H2" s="205" t="s">
        <v>694</v>
      </c>
      <c r="I2" s="129"/>
    </row>
    <row r="3" spans="1:17" ht="15.6" customHeight="1">
      <c r="C3" s="214"/>
      <c r="D3" s="214"/>
      <c r="E3" s="14"/>
      <c r="F3" s="214"/>
      <c r="G3" s="214"/>
      <c r="H3" s="205" t="s">
        <v>157</v>
      </c>
      <c r="I3" s="129"/>
      <c r="J3" s="129"/>
    </row>
    <row r="4" spans="1:17" ht="18.75" customHeight="1">
      <c r="C4" s="214"/>
      <c r="D4" s="214"/>
      <c r="E4" s="14"/>
      <c r="F4" s="214"/>
      <c r="G4" s="214"/>
      <c r="H4" s="205" t="s">
        <v>321</v>
      </c>
      <c r="I4" s="129"/>
      <c r="J4" s="129"/>
    </row>
    <row r="5" spans="1:17" ht="18.75" customHeight="1">
      <c r="C5" s="215"/>
      <c r="D5" s="215"/>
      <c r="E5" s="14"/>
      <c r="F5" s="215"/>
      <c r="G5" s="215"/>
      <c r="H5" s="207" t="s">
        <v>738</v>
      </c>
      <c r="I5" s="129"/>
      <c r="J5" s="129"/>
    </row>
    <row r="6" spans="1:17" ht="25.8" customHeight="1">
      <c r="C6" s="64"/>
      <c r="D6" s="64"/>
      <c r="E6" s="14"/>
      <c r="F6" s="64"/>
      <c r="G6" s="64"/>
      <c r="H6" s="64" t="s">
        <v>731</v>
      </c>
      <c r="I6" s="129"/>
      <c r="J6" s="129"/>
    </row>
    <row r="7" spans="1:17" ht="39" customHeight="1">
      <c r="C7" s="208"/>
      <c r="D7" s="208"/>
      <c r="E7" s="14"/>
      <c r="F7" s="208"/>
      <c r="G7" s="208"/>
      <c r="H7" s="64" t="s">
        <v>737</v>
      </c>
      <c r="I7" s="129"/>
      <c r="J7" s="129"/>
    </row>
    <row r="8" spans="1:17" ht="18.75" customHeight="1">
      <c r="C8" s="214"/>
      <c r="D8" s="214"/>
      <c r="E8" s="14"/>
      <c r="F8" s="214"/>
      <c r="G8" s="214"/>
      <c r="H8" s="205" t="s">
        <v>733</v>
      </c>
      <c r="I8" s="129"/>
      <c r="J8" s="129"/>
    </row>
    <row r="9" spans="1:17" ht="18.75" customHeight="1">
      <c r="C9" s="214"/>
      <c r="D9" s="214"/>
      <c r="E9" s="14"/>
      <c r="F9" s="214"/>
      <c r="G9" s="214"/>
      <c r="H9" s="205" t="s">
        <v>735</v>
      </c>
      <c r="I9" s="129"/>
      <c r="J9" s="129"/>
    </row>
    <row r="10" spans="1:17" ht="18.75" customHeight="1">
      <c r="C10" s="214"/>
      <c r="D10" s="214"/>
      <c r="E10" s="14"/>
      <c r="F10" s="214"/>
      <c r="G10" s="214"/>
      <c r="H10" s="205" t="s">
        <v>741</v>
      </c>
      <c r="I10" s="129"/>
      <c r="J10" s="129"/>
    </row>
    <row r="11" spans="1:17" ht="16.5" customHeight="1">
      <c r="C11" s="214"/>
      <c r="D11" s="214"/>
      <c r="E11" s="14"/>
      <c r="F11" s="214"/>
      <c r="G11" s="214"/>
      <c r="H11" s="205" t="s">
        <v>732</v>
      </c>
      <c r="I11" s="130"/>
      <c r="J11" s="130"/>
      <c r="K11" s="130"/>
      <c r="L11" s="130"/>
      <c r="M11" s="130"/>
      <c r="N11" s="130"/>
      <c r="O11" s="130"/>
      <c r="P11" s="15"/>
      <c r="Q11" s="15"/>
    </row>
    <row r="12" spans="1:17" ht="17.399999999999999" customHeight="1">
      <c r="C12" s="215"/>
      <c r="D12" s="215"/>
      <c r="E12" s="14"/>
      <c r="F12" s="215"/>
      <c r="G12" s="215"/>
      <c r="H12" s="188" t="s">
        <v>733</v>
      </c>
      <c r="P12" s="15"/>
      <c r="Q12" s="15"/>
    </row>
    <row r="13" spans="1:17" ht="17.399999999999999" customHeight="1">
      <c r="B13" s="167" t="s">
        <v>734</v>
      </c>
      <c r="C13" s="64"/>
      <c r="D13" s="64"/>
      <c r="E13" s="14"/>
      <c r="F13" s="64"/>
      <c r="G13" s="64"/>
      <c r="H13" s="206" t="s">
        <v>738</v>
      </c>
      <c r="P13" s="15"/>
      <c r="Q13" s="15"/>
    </row>
    <row r="14" spans="1:17" ht="17.399999999999999" customHeight="1">
      <c r="B14" s="27"/>
      <c r="C14" s="27"/>
      <c r="D14" s="27"/>
      <c r="E14" s="27"/>
      <c r="F14" s="27"/>
      <c r="G14" s="27"/>
      <c r="H14" s="27"/>
      <c r="P14" s="15"/>
      <c r="Q14" s="15"/>
    </row>
    <row r="15" spans="1:17" s="24" customFormat="1" ht="56.4" customHeight="1">
      <c r="A15" s="227" t="s">
        <v>149</v>
      </c>
      <c r="B15" s="227"/>
      <c r="C15" s="227"/>
      <c r="D15" s="227"/>
      <c r="E15" s="227"/>
      <c r="F15" s="227"/>
      <c r="G15" s="227"/>
      <c r="H15" s="227"/>
      <c r="I15" s="128"/>
      <c r="J15" s="128"/>
      <c r="P15" s="15"/>
      <c r="Q15" s="15"/>
    </row>
    <row r="16" spans="1:17" ht="14.4" customHeight="1">
      <c r="B16" s="25"/>
      <c r="C16" s="25"/>
      <c r="D16" s="29"/>
      <c r="G16" s="22"/>
      <c r="H16" s="29" t="s">
        <v>224</v>
      </c>
      <c r="P16" s="214"/>
      <c r="Q16" s="214"/>
    </row>
    <row r="17" spans="1:17" s="26" customFormat="1" ht="18" customHeight="1">
      <c r="A17" s="218" t="s">
        <v>273</v>
      </c>
      <c r="B17" s="220" t="s">
        <v>274</v>
      </c>
      <c r="C17" s="71"/>
      <c r="D17" s="222" t="s">
        <v>227</v>
      </c>
      <c r="E17" s="223"/>
      <c r="F17" s="223"/>
      <c r="G17" s="224"/>
      <c r="H17" s="225" t="s">
        <v>211</v>
      </c>
      <c r="P17" s="214"/>
      <c r="Q17" s="214"/>
    </row>
    <row r="18" spans="1:17" s="26" customFormat="1" ht="10.199999999999999" hidden="1" customHeight="1">
      <c r="A18" s="219"/>
      <c r="B18" s="221"/>
      <c r="C18" s="73" t="s">
        <v>275</v>
      </c>
      <c r="D18" s="73" t="s">
        <v>228</v>
      </c>
      <c r="E18" s="73" t="s">
        <v>276</v>
      </c>
      <c r="F18" s="74" t="s">
        <v>229</v>
      </c>
      <c r="G18" s="74" t="s">
        <v>277</v>
      </c>
      <c r="H18" s="226"/>
      <c r="P18" s="214"/>
      <c r="Q18" s="214"/>
    </row>
    <row r="19" spans="1:17" s="26" customFormat="1" ht="17.25" customHeight="1">
      <c r="A19" s="51">
        <v>1</v>
      </c>
      <c r="B19" s="71">
        <v>2</v>
      </c>
      <c r="C19" s="71">
        <v>3</v>
      </c>
      <c r="D19" s="71">
        <v>3</v>
      </c>
      <c r="E19" s="71">
        <v>4</v>
      </c>
      <c r="F19" s="75" t="s">
        <v>231</v>
      </c>
      <c r="G19" s="75" t="s">
        <v>278</v>
      </c>
      <c r="H19" s="72">
        <v>5</v>
      </c>
      <c r="P19" s="214"/>
      <c r="Q19" s="214"/>
    </row>
    <row r="20" spans="1:17" s="26" customFormat="1" ht="17.25" customHeight="1">
      <c r="A20" s="58"/>
      <c r="B20" s="76"/>
      <c r="C20" s="76"/>
      <c r="D20" s="76"/>
      <c r="E20" s="76"/>
      <c r="F20" s="77"/>
      <c r="G20" s="77"/>
      <c r="H20" s="78"/>
      <c r="P20" s="215"/>
      <c r="Q20" s="215"/>
    </row>
    <row r="21" spans="1:17" s="27" customFormat="1" ht="19.5" customHeight="1">
      <c r="A21" s="52"/>
      <c r="B21" s="80" t="s">
        <v>279</v>
      </c>
      <c r="C21" s="80"/>
      <c r="D21" s="80"/>
      <c r="E21" s="80"/>
      <c r="F21" s="81"/>
      <c r="G21" s="81"/>
      <c r="H21" s="82">
        <f>H30+H79+H87+H121+H145+H203+H212+H241+H251+H257+H239</f>
        <v>28038027.539999999</v>
      </c>
      <c r="I21" s="154"/>
      <c r="P21" s="64"/>
      <c r="Q21" s="64"/>
    </row>
    <row r="22" spans="1:17" s="27" customFormat="1" ht="19.5" hidden="1" customHeight="1">
      <c r="A22" s="52"/>
      <c r="B22" s="98"/>
      <c r="C22" s="98"/>
      <c r="D22" s="98"/>
      <c r="E22" s="98"/>
      <c r="F22" s="99"/>
      <c r="G22" s="99"/>
      <c r="H22" s="100"/>
      <c r="P22" s="208" t="s">
        <v>703</v>
      </c>
      <c r="Q22" s="208"/>
    </row>
    <row r="23" spans="1:17" s="27" customFormat="1" ht="34.799999999999997" hidden="1">
      <c r="A23" s="111">
        <v>1</v>
      </c>
      <c r="B23" s="79" t="s">
        <v>574</v>
      </c>
      <c r="C23" s="80">
        <v>991</v>
      </c>
      <c r="D23" s="80"/>
      <c r="E23" s="80"/>
      <c r="F23" s="81"/>
      <c r="G23" s="81"/>
      <c r="H23" s="82">
        <f>H24</f>
        <v>0</v>
      </c>
    </row>
    <row r="24" spans="1:17" s="27" customFormat="1" ht="90" hidden="1">
      <c r="A24" s="52"/>
      <c r="B24" s="55" t="s">
        <v>575</v>
      </c>
      <c r="C24" s="55">
        <v>991</v>
      </c>
      <c r="D24" s="56" t="s">
        <v>233</v>
      </c>
      <c r="E24" s="56" t="s">
        <v>361</v>
      </c>
      <c r="F24" s="56"/>
      <c r="G24" s="56"/>
      <c r="H24" s="86">
        <v>0</v>
      </c>
    </row>
    <row r="25" spans="1:17" s="27" customFormat="1" ht="36" hidden="1">
      <c r="A25" s="52"/>
      <c r="B25" s="55" t="s">
        <v>427</v>
      </c>
      <c r="C25" s="55">
        <v>991</v>
      </c>
      <c r="D25" s="56" t="s">
        <v>233</v>
      </c>
      <c r="E25" s="56" t="s">
        <v>361</v>
      </c>
      <c r="F25" s="56" t="s">
        <v>426</v>
      </c>
      <c r="G25" s="56"/>
      <c r="H25" s="86">
        <f>H26</f>
        <v>3675</v>
      </c>
    </row>
    <row r="26" spans="1:17" s="27" customFormat="1" ht="18" hidden="1">
      <c r="A26" s="52"/>
      <c r="B26" s="55" t="s">
        <v>429</v>
      </c>
      <c r="C26" s="55">
        <v>991</v>
      </c>
      <c r="D26" s="56" t="s">
        <v>233</v>
      </c>
      <c r="E26" s="56" t="s">
        <v>361</v>
      </c>
      <c r="F26" s="56" t="s">
        <v>428</v>
      </c>
      <c r="G26" s="56"/>
      <c r="H26" s="86">
        <f>H27</f>
        <v>3675</v>
      </c>
    </row>
    <row r="27" spans="1:17" s="27" customFormat="1" ht="18" hidden="1">
      <c r="A27" s="52"/>
      <c r="B27" s="55" t="s">
        <v>576</v>
      </c>
      <c r="C27" s="55">
        <v>991</v>
      </c>
      <c r="D27" s="56" t="s">
        <v>233</v>
      </c>
      <c r="E27" s="56" t="s">
        <v>361</v>
      </c>
      <c r="F27" s="56" t="s">
        <v>577</v>
      </c>
      <c r="G27" s="56"/>
      <c r="H27" s="86">
        <f>H28</f>
        <v>3675</v>
      </c>
    </row>
    <row r="28" spans="1:17" s="27" customFormat="1" ht="19.5" hidden="1" customHeight="1">
      <c r="A28" s="52"/>
      <c r="B28" s="55" t="s">
        <v>565</v>
      </c>
      <c r="C28" s="55">
        <v>991</v>
      </c>
      <c r="D28" s="56" t="s">
        <v>233</v>
      </c>
      <c r="E28" s="56" t="s">
        <v>361</v>
      </c>
      <c r="F28" s="56" t="s">
        <v>577</v>
      </c>
      <c r="G28" s="56" t="s">
        <v>564</v>
      </c>
      <c r="H28" s="86">
        <v>3675</v>
      </c>
    </row>
    <row r="29" spans="1:17" s="28" customFormat="1" ht="36" hidden="1" customHeight="1">
      <c r="A29" s="52"/>
      <c r="B29" s="79" t="s">
        <v>150</v>
      </c>
      <c r="C29" s="79">
        <v>992</v>
      </c>
      <c r="D29" s="80"/>
      <c r="E29" s="80"/>
      <c r="F29" s="81"/>
      <c r="G29" s="81"/>
      <c r="H29" s="82">
        <f>H30+H79+H87+H121+H145+H203+H212+H241+H251+H257</f>
        <v>27933027.539999999</v>
      </c>
    </row>
    <row r="30" spans="1:17" s="29" customFormat="1" ht="21" customHeight="1">
      <c r="A30" s="53" t="s">
        <v>590</v>
      </c>
      <c r="B30" s="79" t="s">
        <v>232</v>
      </c>
      <c r="C30" s="79">
        <v>992</v>
      </c>
      <c r="D30" s="81" t="s">
        <v>233</v>
      </c>
      <c r="E30" s="83" t="s">
        <v>205</v>
      </c>
      <c r="F30" s="84"/>
      <c r="G30" s="85"/>
      <c r="H30" s="82">
        <f>H31+H46+H47+H49+H61+H63+H48</f>
        <v>5151713.99</v>
      </c>
    </row>
    <row r="31" spans="1:17" s="29" customFormat="1" ht="32.4" customHeight="1">
      <c r="A31" s="59"/>
      <c r="B31" s="55" t="s">
        <v>234</v>
      </c>
      <c r="C31" s="55">
        <v>992</v>
      </c>
      <c r="D31" s="56" t="s">
        <v>233</v>
      </c>
      <c r="E31" s="56" t="s">
        <v>235</v>
      </c>
      <c r="F31" s="56"/>
      <c r="G31" s="56"/>
      <c r="H31" s="86">
        <f>№6!H37</f>
        <v>517989</v>
      </c>
    </row>
    <row r="32" spans="1:17" s="29" customFormat="1" ht="39" hidden="1" customHeight="1">
      <c r="A32" s="54"/>
      <c r="B32" s="55" t="s">
        <v>538</v>
      </c>
      <c r="C32" s="55">
        <v>992</v>
      </c>
      <c r="D32" s="56" t="s">
        <v>233</v>
      </c>
      <c r="E32" s="56" t="s">
        <v>235</v>
      </c>
      <c r="F32" s="56" t="s">
        <v>405</v>
      </c>
      <c r="G32" s="56"/>
      <c r="H32" s="86">
        <f>H33</f>
        <v>599162</v>
      </c>
    </row>
    <row r="33" spans="1:8" s="29" customFormat="1" ht="18" hidden="1" customHeight="1">
      <c r="A33" s="54"/>
      <c r="B33" s="55" t="s">
        <v>206</v>
      </c>
      <c r="C33" s="55">
        <v>992</v>
      </c>
      <c r="D33" s="56" t="s">
        <v>233</v>
      </c>
      <c r="E33" s="56" t="s">
        <v>235</v>
      </c>
      <c r="F33" s="56" t="s">
        <v>406</v>
      </c>
      <c r="G33" s="56"/>
      <c r="H33" s="86">
        <f>H34</f>
        <v>599162</v>
      </c>
    </row>
    <row r="34" spans="1:8" s="29" customFormat="1" ht="38.25" hidden="1" customHeight="1">
      <c r="A34" s="54"/>
      <c r="B34" s="55" t="s">
        <v>409</v>
      </c>
      <c r="C34" s="55">
        <v>922</v>
      </c>
      <c r="D34" s="56" t="s">
        <v>233</v>
      </c>
      <c r="E34" s="56" t="s">
        <v>235</v>
      </c>
      <c r="F34" s="56" t="s">
        <v>542</v>
      </c>
      <c r="G34" s="56"/>
      <c r="H34" s="86">
        <f>H35</f>
        <v>599162</v>
      </c>
    </row>
    <row r="35" spans="1:8" s="29" customFormat="1" ht="144" hidden="1" customHeight="1">
      <c r="A35" s="54"/>
      <c r="B35" s="55" t="s">
        <v>411</v>
      </c>
      <c r="C35" s="55">
        <v>922</v>
      </c>
      <c r="D35" s="56" t="s">
        <v>233</v>
      </c>
      <c r="E35" s="56" t="s">
        <v>235</v>
      </c>
      <c r="F35" s="56" t="s">
        <v>542</v>
      </c>
      <c r="G35" s="56" t="s">
        <v>410</v>
      </c>
      <c r="H35" s="86">
        <v>599162</v>
      </c>
    </row>
    <row r="36" spans="1:8" s="112" customFormat="1" ht="93.75" hidden="1" customHeight="1">
      <c r="A36" s="59"/>
      <c r="B36" s="55" t="s">
        <v>403</v>
      </c>
      <c r="C36" s="55">
        <v>992</v>
      </c>
      <c r="D36" s="56" t="s">
        <v>233</v>
      </c>
      <c r="E36" s="56" t="s">
        <v>236</v>
      </c>
      <c r="F36" s="56"/>
      <c r="G36" s="56"/>
      <c r="H36" s="86">
        <f>№6!H42</f>
        <v>4117211</v>
      </c>
    </row>
    <row r="37" spans="1:8" s="112" customFormat="1" ht="57" hidden="1" customHeight="1">
      <c r="A37" s="54"/>
      <c r="B37" s="55" t="s">
        <v>416</v>
      </c>
      <c r="C37" s="55">
        <v>992</v>
      </c>
      <c r="D37" s="56" t="s">
        <v>233</v>
      </c>
      <c r="E37" s="56" t="s">
        <v>236</v>
      </c>
      <c r="F37" s="56" t="s">
        <v>412</v>
      </c>
      <c r="G37" s="56"/>
      <c r="H37" s="86">
        <f>H38+H43</f>
        <v>4200956</v>
      </c>
    </row>
    <row r="38" spans="1:8" s="112" customFormat="1" ht="57" hidden="1" customHeight="1">
      <c r="A38" s="54"/>
      <c r="B38" s="55" t="s">
        <v>417</v>
      </c>
      <c r="C38" s="55">
        <v>992</v>
      </c>
      <c r="D38" s="56" t="s">
        <v>233</v>
      </c>
      <c r="E38" s="56" t="s">
        <v>236</v>
      </c>
      <c r="F38" s="56" t="s">
        <v>407</v>
      </c>
      <c r="G38" s="56"/>
      <c r="H38" s="86">
        <f>H39</f>
        <v>4197056</v>
      </c>
    </row>
    <row r="39" spans="1:8" s="112" customFormat="1" ht="40.5" hidden="1" customHeight="1">
      <c r="A39" s="54"/>
      <c r="B39" s="55" t="s">
        <v>409</v>
      </c>
      <c r="C39" s="55">
        <v>992</v>
      </c>
      <c r="D39" s="56" t="s">
        <v>233</v>
      </c>
      <c r="E39" s="56" t="s">
        <v>236</v>
      </c>
      <c r="F39" s="56" t="s">
        <v>408</v>
      </c>
      <c r="G39" s="56"/>
      <c r="H39" s="86">
        <f>H40+H41+H42</f>
        <v>4197056</v>
      </c>
    </row>
    <row r="40" spans="1:8" s="112" customFormat="1" ht="127.5" hidden="1" customHeight="1">
      <c r="A40" s="54"/>
      <c r="B40" s="55" t="s">
        <v>411</v>
      </c>
      <c r="C40" s="55">
        <v>992</v>
      </c>
      <c r="D40" s="56" t="s">
        <v>233</v>
      </c>
      <c r="E40" s="56" t="s">
        <v>236</v>
      </c>
      <c r="F40" s="56" t="s">
        <v>408</v>
      </c>
      <c r="G40" s="56" t="s">
        <v>410</v>
      </c>
      <c r="H40" s="86">
        <v>3454076</v>
      </c>
    </row>
    <row r="41" spans="1:8" s="112" customFormat="1" ht="56.25" hidden="1" customHeight="1">
      <c r="A41" s="54"/>
      <c r="B41" s="55" t="s">
        <v>419</v>
      </c>
      <c r="C41" s="55">
        <v>992</v>
      </c>
      <c r="D41" s="56" t="s">
        <v>233</v>
      </c>
      <c r="E41" s="56" t="s">
        <v>236</v>
      </c>
      <c r="F41" s="56" t="s">
        <v>408</v>
      </c>
      <c r="G41" s="56" t="s">
        <v>418</v>
      </c>
      <c r="H41" s="86">
        <v>685980</v>
      </c>
    </row>
    <row r="42" spans="1:8" s="112" customFormat="1" ht="21.75" hidden="1" customHeight="1">
      <c r="A42" s="54"/>
      <c r="B42" s="55" t="s">
        <v>421</v>
      </c>
      <c r="C42" s="55">
        <v>992</v>
      </c>
      <c r="D42" s="56" t="s">
        <v>233</v>
      </c>
      <c r="E42" s="56" t="s">
        <v>236</v>
      </c>
      <c r="F42" s="56" t="s">
        <v>408</v>
      </c>
      <c r="G42" s="56" t="s">
        <v>420</v>
      </c>
      <c r="H42" s="86">
        <v>57000</v>
      </c>
    </row>
    <row r="43" spans="1:8" s="112" customFormat="1" ht="38.25" hidden="1" customHeight="1">
      <c r="A43" s="59"/>
      <c r="B43" s="55" t="s">
        <v>423</v>
      </c>
      <c r="C43" s="55">
        <v>992</v>
      </c>
      <c r="D43" s="56" t="s">
        <v>233</v>
      </c>
      <c r="E43" s="56" t="s">
        <v>236</v>
      </c>
      <c r="F43" s="56" t="s">
        <v>422</v>
      </c>
      <c r="G43" s="56"/>
      <c r="H43" s="86">
        <f>H44</f>
        <v>3900</v>
      </c>
    </row>
    <row r="44" spans="1:8" s="112" customFormat="1" ht="90.75" hidden="1" customHeight="1">
      <c r="A44" s="54"/>
      <c r="B44" s="55" t="s">
        <v>425</v>
      </c>
      <c r="C44" s="55">
        <v>992</v>
      </c>
      <c r="D44" s="56" t="s">
        <v>233</v>
      </c>
      <c r="E44" s="56" t="s">
        <v>236</v>
      </c>
      <c r="F44" s="56" t="s">
        <v>424</v>
      </c>
      <c r="G44" s="56"/>
      <c r="H44" s="86">
        <f>H45</f>
        <v>3900</v>
      </c>
    </row>
    <row r="45" spans="1:8" s="112" customFormat="1" ht="52.2" customHeight="1">
      <c r="A45" s="54"/>
      <c r="B45" s="55" t="s">
        <v>419</v>
      </c>
      <c r="C45" s="55">
        <v>992</v>
      </c>
      <c r="D45" s="56" t="s">
        <v>233</v>
      </c>
      <c r="E45" s="56" t="s">
        <v>236</v>
      </c>
      <c r="F45" s="56" t="s">
        <v>424</v>
      </c>
      <c r="G45" s="56" t="s">
        <v>418</v>
      </c>
      <c r="H45" s="86">
        <v>3900</v>
      </c>
    </row>
    <row r="46" spans="1:8" s="112" customFormat="1" ht="108" customHeight="1">
      <c r="A46" s="54"/>
      <c r="B46" s="55" t="str">
        <f>№6!B19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C46" s="55"/>
      <c r="D46" s="56" t="s">
        <v>233</v>
      </c>
      <c r="E46" s="56" t="s">
        <v>249</v>
      </c>
      <c r="F46" s="56"/>
      <c r="G46" s="56"/>
      <c r="H46" s="86">
        <f>№6!H19</f>
        <v>3600</v>
      </c>
    </row>
    <row r="47" spans="1:8" s="112" customFormat="1" ht="109.2" customHeight="1">
      <c r="A47" s="59"/>
      <c r="B47" s="55" t="s">
        <v>403</v>
      </c>
      <c r="C47" s="55">
        <v>992</v>
      </c>
      <c r="D47" s="56" t="s">
        <v>233</v>
      </c>
      <c r="E47" s="56" t="s">
        <v>236</v>
      </c>
      <c r="F47" s="56"/>
      <c r="G47" s="56"/>
      <c r="H47" s="86">
        <f>H36</f>
        <v>4117211</v>
      </c>
    </row>
    <row r="48" spans="1:8" s="112" customFormat="1" ht="90.6" customHeight="1">
      <c r="A48" s="59"/>
      <c r="B48" s="55" t="str">
        <f>№6!B31</f>
        <v>Обеспечение деятельности финансовых, налоговых и таможенных органов и органов финансового (финансово-бюджетного) надзора</v>
      </c>
      <c r="C48" s="55"/>
      <c r="D48" s="56" t="s">
        <v>233</v>
      </c>
      <c r="E48" s="56" t="s">
        <v>361</v>
      </c>
      <c r="F48" s="56"/>
      <c r="G48" s="56"/>
      <c r="H48" s="86">
        <f>№6!H57+№6!H31</f>
        <v>2600</v>
      </c>
    </row>
    <row r="49" spans="1:8" s="112" customFormat="1" ht="36.6" customHeight="1">
      <c r="A49" s="59"/>
      <c r="B49" s="87" t="str">
        <f>№6!B61</f>
        <v>Обеспечение проведения выборов и референдумов</v>
      </c>
      <c r="C49" s="55">
        <v>992</v>
      </c>
      <c r="D49" s="56" t="s">
        <v>233</v>
      </c>
      <c r="E49" s="56" t="s">
        <v>238</v>
      </c>
      <c r="F49" s="56"/>
      <c r="G49" s="56"/>
      <c r="H49" s="86">
        <f>№6!H61</f>
        <v>302463.99</v>
      </c>
    </row>
    <row r="50" spans="1:8" s="112" customFormat="1" ht="36" hidden="1">
      <c r="A50" s="54"/>
      <c r="B50" s="55" t="s">
        <v>427</v>
      </c>
      <c r="C50" s="55">
        <v>992</v>
      </c>
      <c r="D50" s="56" t="s">
        <v>233</v>
      </c>
      <c r="E50" s="56" t="s">
        <v>361</v>
      </c>
      <c r="F50" s="56" t="s">
        <v>426</v>
      </c>
      <c r="G50" s="56"/>
      <c r="H50" s="86">
        <f>H51</f>
        <v>0</v>
      </c>
    </row>
    <row r="51" spans="1:8" s="112" customFormat="1" ht="18" hidden="1">
      <c r="A51" s="54"/>
      <c r="B51" s="55" t="s">
        <v>429</v>
      </c>
      <c r="C51" s="55">
        <v>992</v>
      </c>
      <c r="D51" s="56" t="s">
        <v>233</v>
      </c>
      <c r="E51" s="56" t="s">
        <v>361</v>
      </c>
      <c r="F51" s="56" t="s">
        <v>428</v>
      </c>
      <c r="G51" s="56"/>
      <c r="H51" s="86">
        <f>H52</f>
        <v>0</v>
      </c>
    </row>
    <row r="52" spans="1:8" s="112" customFormat="1" ht="54" hidden="1">
      <c r="A52" s="54"/>
      <c r="B52" s="55" t="s">
        <v>431</v>
      </c>
      <c r="C52" s="55">
        <v>992</v>
      </c>
      <c r="D52" s="56" t="s">
        <v>233</v>
      </c>
      <c r="E52" s="56" t="s">
        <v>361</v>
      </c>
      <c r="F52" s="56" t="s">
        <v>430</v>
      </c>
      <c r="G52" s="56"/>
      <c r="H52" s="86">
        <f>H53</f>
        <v>0</v>
      </c>
    </row>
    <row r="53" spans="1:8" s="112" customFormat="1" ht="18" hidden="1">
      <c r="A53" s="54"/>
      <c r="B53" s="55" t="s">
        <v>565</v>
      </c>
      <c r="C53" s="55">
        <v>992</v>
      </c>
      <c r="D53" s="56" t="s">
        <v>233</v>
      </c>
      <c r="E53" s="56" t="s">
        <v>361</v>
      </c>
      <c r="F53" s="56" t="s">
        <v>430</v>
      </c>
      <c r="G53" s="56" t="s">
        <v>564</v>
      </c>
      <c r="H53" s="86">
        <v>0</v>
      </c>
    </row>
    <row r="54" spans="1:8" s="112" customFormat="1" ht="39.75" hidden="1" customHeight="1">
      <c r="A54" s="54"/>
      <c r="B54" s="55" t="s">
        <v>432</v>
      </c>
      <c r="C54" s="55">
        <v>992</v>
      </c>
      <c r="D54" s="56" t="s">
        <v>233</v>
      </c>
      <c r="E54" s="56" t="s">
        <v>238</v>
      </c>
      <c r="F54" s="56"/>
      <c r="G54" s="56"/>
      <c r="H54" s="86">
        <f>№6!H61</f>
        <v>302463.99</v>
      </c>
    </row>
    <row r="55" spans="1:8" s="112" customFormat="1" ht="51.75" hidden="1" customHeight="1">
      <c r="A55" s="54"/>
      <c r="B55" s="55" t="s">
        <v>435</v>
      </c>
      <c r="C55" s="55">
        <v>992</v>
      </c>
      <c r="D55" s="56" t="s">
        <v>233</v>
      </c>
      <c r="E55" s="56" t="s">
        <v>238</v>
      </c>
      <c r="F55" s="56" t="s">
        <v>433</v>
      </c>
      <c r="G55" s="56"/>
      <c r="H55" s="86">
        <f>H56</f>
        <v>510000</v>
      </c>
    </row>
    <row r="56" spans="1:8" s="114" customFormat="1" ht="23.25" hidden="1" customHeight="1">
      <c r="A56" s="53"/>
      <c r="B56" s="55" t="s">
        <v>436</v>
      </c>
      <c r="C56" s="55">
        <v>992</v>
      </c>
      <c r="D56" s="56" t="s">
        <v>233</v>
      </c>
      <c r="E56" s="56" t="s">
        <v>238</v>
      </c>
      <c r="F56" s="56" t="s">
        <v>434</v>
      </c>
      <c r="G56" s="56"/>
      <c r="H56" s="86">
        <f>H57</f>
        <v>510000</v>
      </c>
    </row>
    <row r="57" spans="1:8" s="112" customFormat="1" ht="51.75" hidden="1" customHeight="1">
      <c r="A57" s="54"/>
      <c r="B57" s="55" t="s">
        <v>419</v>
      </c>
      <c r="C57" s="55">
        <v>992</v>
      </c>
      <c r="D57" s="56" t="s">
        <v>233</v>
      </c>
      <c r="E57" s="56" t="s">
        <v>238</v>
      </c>
      <c r="F57" s="56" t="s">
        <v>434</v>
      </c>
      <c r="G57" s="56" t="s">
        <v>418</v>
      </c>
      <c r="H57" s="86">
        <f>486788+23212</f>
        <v>510000</v>
      </c>
    </row>
    <row r="58" spans="1:8" s="112" customFormat="1" ht="18" hidden="1" customHeight="1">
      <c r="A58" s="59"/>
      <c r="B58" s="55" t="s">
        <v>241</v>
      </c>
      <c r="C58" s="55">
        <v>992</v>
      </c>
      <c r="D58" s="56" t="s">
        <v>233</v>
      </c>
      <c r="E58" s="56" t="s">
        <v>243</v>
      </c>
      <c r="F58" s="56"/>
      <c r="G58" s="56"/>
      <c r="H58" s="86">
        <f>№6!H66</f>
        <v>10000</v>
      </c>
    </row>
    <row r="59" spans="1:8" s="112" customFormat="1" ht="54.75" hidden="1" customHeight="1">
      <c r="A59" s="54"/>
      <c r="B59" s="55" t="s">
        <v>416</v>
      </c>
      <c r="C59" s="55">
        <v>992</v>
      </c>
      <c r="D59" s="56" t="s">
        <v>233</v>
      </c>
      <c r="E59" s="56" t="s">
        <v>243</v>
      </c>
      <c r="F59" s="56" t="s">
        <v>412</v>
      </c>
      <c r="G59" s="56"/>
      <c r="H59" s="86">
        <f>H60</f>
        <v>10000</v>
      </c>
    </row>
    <row r="60" spans="1:8" s="112" customFormat="1" ht="36" hidden="1" customHeight="1">
      <c r="A60" s="54"/>
      <c r="B60" s="55" t="s">
        <v>438</v>
      </c>
      <c r="C60" s="55">
        <v>992</v>
      </c>
      <c r="D60" s="56" t="s">
        <v>233</v>
      </c>
      <c r="E60" s="56" t="s">
        <v>243</v>
      </c>
      <c r="F60" s="56" t="s">
        <v>437</v>
      </c>
      <c r="G60" s="56"/>
      <c r="H60" s="86">
        <f>H61</f>
        <v>10000</v>
      </c>
    </row>
    <row r="61" spans="1:8" s="112" customFormat="1" ht="21" customHeight="1">
      <c r="A61" s="54"/>
      <c r="B61" s="55" t="s">
        <v>440</v>
      </c>
      <c r="C61" s="55">
        <v>992</v>
      </c>
      <c r="D61" s="56" t="s">
        <v>233</v>
      </c>
      <c r="E61" s="56" t="s">
        <v>243</v>
      </c>
      <c r="F61" s="56" t="s">
        <v>439</v>
      </c>
      <c r="G61" s="56"/>
      <c r="H61" s="86">
        <f>№6!H66</f>
        <v>10000</v>
      </c>
    </row>
    <row r="62" spans="1:8" s="112" customFormat="1" ht="18" hidden="1">
      <c r="A62" s="54"/>
      <c r="B62" s="55" t="s">
        <v>421</v>
      </c>
      <c r="C62" s="55">
        <v>992</v>
      </c>
      <c r="D62" s="56" t="s">
        <v>233</v>
      </c>
      <c r="E62" s="56" t="s">
        <v>243</v>
      </c>
      <c r="F62" s="56" t="s">
        <v>439</v>
      </c>
      <c r="G62" s="56" t="s">
        <v>420</v>
      </c>
      <c r="H62" s="86">
        <v>50000</v>
      </c>
    </row>
    <row r="63" spans="1:8" s="112" customFormat="1" ht="36.6" customHeight="1">
      <c r="A63" s="59"/>
      <c r="B63" s="55" t="s">
        <v>244</v>
      </c>
      <c r="C63" s="55">
        <v>992</v>
      </c>
      <c r="D63" s="56" t="s">
        <v>233</v>
      </c>
      <c r="E63" s="56" t="s">
        <v>245</v>
      </c>
      <c r="F63" s="56"/>
      <c r="G63" s="56"/>
      <c r="H63" s="86">
        <f>№6!H71</f>
        <v>197850</v>
      </c>
    </row>
    <row r="64" spans="1:8" s="112" customFormat="1" ht="23.25" hidden="1" customHeight="1">
      <c r="A64" s="59"/>
      <c r="B64" s="55" t="s">
        <v>441</v>
      </c>
      <c r="C64" s="55">
        <v>992</v>
      </c>
      <c r="D64" s="56" t="s">
        <v>233</v>
      </c>
      <c r="E64" s="56" t="s">
        <v>245</v>
      </c>
      <c r="F64" s="56" t="s">
        <v>413</v>
      </c>
      <c r="G64" s="56"/>
      <c r="H64" s="86">
        <f>H65</f>
        <v>76000</v>
      </c>
    </row>
    <row r="65" spans="1:8" s="112" customFormat="1" ht="39" hidden="1" customHeight="1">
      <c r="A65" s="54"/>
      <c r="B65" s="55" t="s">
        <v>443</v>
      </c>
      <c r="C65" s="55">
        <v>992</v>
      </c>
      <c r="D65" s="56" t="s">
        <v>233</v>
      </c>
      <c r="E65" s="56" t="s">
        <v>245</v>
      </c>
      <c r="F65" s="56" t="s">
        <v>442</v>
      </c>
      <c r="G65" s="56"/>
      <c r="H65" s="86">
        <f>H66+H68</f>
        <v>76000</v>
      </c>
    </row>
    <row r="66" spans="1:8" s="112" customFormat="1" ht="95.25" hidden="1" customHeight="1">
      <c r="A66" s="54"/>
      <c r="B66" s="55" t="s">
        <v>524</v>
      </c>
      <c r="C66" s="55">
        <v>992</v>
      </c>
      <c r="D66" s="56" t="s">
        <v>233</v>
      </c>
      <c r="E66" s="56" t="s">
        <v>245</v>
      </c>
      <c r="F66" s="56" t="s">
        <v>523</v>
      </c>
      <c r="G66" s="56"/>
      <c r="H66" s="86">
        <f>H67</f>
        <v>50000</v>
      </c>
    </row>
    <row r="67" spans="1:8" s="112" customFormat="1" ht="54" hidden="1">
      <c r="A67" s="54"/>
      <c r="B67" s="55" t="s">
        <v>419</v>
      </c>
      <c r="C67" s="55">
        <v>992</v>
      </c>
      <c r="D67" s="56" t="s">
        <v>233</v>
      </c>
      <c r="E67" s="56" t="s">
        <v>245</v>
      </c>
      <c r="F67" s="56" t="s">
        <v>523</v>
      </c>
      <c r="G67" s="56" t="s">
        <v>418</v>
      </c>
      <c r="H67" s="86">
        <v>50000</v>
      </c>
    </row>
    <row r="68" spans="1:8" s="112" customFormat="1" ht="36.75" hidden="1" customHeight="1">
      <c r="A68" s="54"/>
      <c r="B68" s="55" t="s">
        <v>573</v>
      </c>
      <c r="C68" s="55">
        <v>992</v>
      </c>
      <c r="D68" s="56" t="s">
        <v>233</v>
      </c>
      <c r="E68" s="56" t="s">
        <v>245</v>
      </c>
      <c r="F68" s="56" t="s">
        <v>572</v>
      </c>
      <c r="G68" s="56"/>
      <c r="H68" s="86">
        <f>H69</f>
        <v>26000</v>
      </c>
    </row>
    <row r="69" spans="1:8" s="112" customFormat="1" ht="18" hidden="1">
      <c r="A69" s="54"/>
      <c r="B69" s="55" t="s">
        <v>565</v>
      </c>
      <c r="C69" s="55">
        <v>992</v>
      </c>
      <c r="D69" s="56" t="s">
        <v>233</v>
      </c>
      <c r="E69" s="56" t="s">
        <v>245</v>
      </c>
      <c r="F69" s="56" t="s">
        <v>572</v>
      </c>
      <c r="G69" s="56" t="s">
        <v>564</v>
      </c>
      <c r="H69" s="86">
        <v>26000</v>
      </c>
    </row>
    <row r="70" spans="1:8" s="112" customFormat="1" ht="57.75" hidden="1" customHeight="1">
      <c r="A70" s="54"/>
      <c r="B70" s="55" t="s">
        <v>435</v>
      </c>
      <c r="C70" s="55">
        <v>992</v>
      </c>
      <c r="D70" s="56" t="s">
        <v>233</v>
      </c>
      <c r="E70" s="56" t="s">
        <v>245</v>
      </c>
      <c r="F70" s="56" t="s">
        <v>433</v>
      </c>
      <c r="G70" s="56"/>
      <c r="H70" s="86">
        <f>H71</f>
        <v>72000</v>
      </c>
    </row>
    <row r="71" spans="1:8" s="112" customFormat="1" ht="36" hidden="1">
      <c r="A71" s="54"/>
      <c r="B71" s="55" t="s">
        <v>445</v>
      </c>
      <c r="C71" s="55">
        <v>992</v>
      </c>
      <c r="D71" s="56" t="s">
        <v>233</v>
      </c>
      <c r="E71" s="56" t="s">
        <v>245</v>
      </c>
      <c r="F71" s="56" t="s">
        <v>444</v>
      </c>
      <c r="G71" s="56"/>
      <c r="H71" s="86">
        <f>H77</f>
        <v>72000</v>
      </c>
    </row>
    <row r="72" spans="1:8" s="112" customFormat="1" ht="21.75" hidden="1" customHeight="1">
      <c r="A72" s="54"/>
      <c r="B72" s="55" t="s">
        <v>272</v>
      </c>
      <c r="C72" s="55">
        <v>992</v>
      </c>
      <c r="D72" s="56" t="s">
        <v>233</v>
      </c>
      <c r="E72" s="56" t="s">
        <v>245</v>
      </c>
      <c r="F72" s="56" t="s">
        <v>281</v>
      </c>
      <c r="G72" s="56" t="s">
        <v>282</v>
      </c>
      <c r="H72" s="86">
        <v>0</v>
      </c>
    </row>
    <row r="73" spans="1:8" s="112" customFormat="1" ht="18" hidden="1">
      <c r="A73" s="54"/>
      <c r="B73" s="55" t="s">
        <v>272</v>
      </c>
      <c r="C73" s="55">
        <v>992</v>
      </c>
      <c r="D73" s="56" t="s">
        <v>233</v>
      </c>
      <c r="E73" s="56" t="s">
        <v>245</v>
      </c>
      <c r="F73" s="56" t="s">
        <v>281</v>
      </c>
      <c r="G73" s="56" t="s">
        <v>282</v>
      </c>
      <c r="H73" s="86">
        <f>10000-10000</f>
        <v>0</v>
      </c>
    </row>
    <row r="74" spans="1:8" s="112" customFormat="1" ht="72" hidden="1">
      <c r="A74" s="54"/>
      <c r="B74" s="55" t="s">
        <v>337</v>
      </c>
      <c r="C74" s="55">
        <v>992</v>
      </c>
      <c r="D74" s="56" t="s">
        <v>233</v>
      </c>
      <c r="E74" s="56" t="s">
        <v>245</v>
      </c>
      <c r="F74" s="56" t="s">
        <v>281</v>
      </c>
      <c r="G74" s="56" t="s">
        <v>340</v>
      </c>
      <c r="H74" s="86"/>
    </row>
    <row r="75" spans="1:8" s="112" customFormat="1" ht="36" hidden="1">
      <c r="A75" s="54"/>
      <c r="B75" s="55" t="s">
        <v>262</v>
      </c>
      <c r="C75" s="55">
        <v>992</v>
      </c>
      <c r="D75" s="56" t="s">
        <v>233</v>
      </c>
      <c r="E75" s="56" t="s">
        <v>245</v>
      </c>
      <c r="F75" s="56" t="s">
        <v>257</v>
      </c>
      <c r="G75" s="56"/>
      <c r="H75" s="86" t="e">
        <f>#REF!</f>
        <v>#REF!</v>
      </c>
    </row>
    <row r="76" spans="1:8" s="112" customFormat="1" ht="0.75" hidden="1" customHeight="1">
      <c r="A76" s="54"/>
      <c r="B76" s="55" t="s">
        <v>239</v>
      </c>
      <c r="C76" s="55">
        <v>992</v>
      </c>
      <c r="D76" s="56" t="s">
        <v>233</v>
      </c>
      <c r="E76" s="56" t="s">
        <v>246</v>
      </c>
      <c r="F76" s="56" t="s">
        <v>257</v>
      </c>
      <c r="G76" s="56" t="s">
        <v>240</v>
      </c>
      <c r="H76" s="86">
        <v>0</v>
      </c>
    </row>
    <row r="77" spans="1:8" s="112" customFormat="1" ht="54" hidden="1">
      <c r="A77" s="54"/>
      <c r="B77" s="55" t="s">
        <v>419</v>
      </c>
      <c r="C77" s="55">
        <v>992</v>
      </c>
      <c r="D77" s="56" t="s">
        <v>233</v>
      </c>
      <c r="E77" s="56" t="s">
        <v>245</v>
      </c>
      <c r="F77" s="56" t="s">
        <v>444</v>
      </c>
      <c r="G77" s="56" t="s">
        <v>418</v>
      </c>
      <c r="H77" s="86">
        <f>180000-108000</f>
        <v>72000</v>
      </c>
    </row>
    <row r="78" spans="1:8" s="112" customFormat="1" ht="18.75" hidden="1" customHeight="1">
      <c r="A78" s="54"/>
      <c r="B78" s="55" t="s">
        <v>283</v>
      </c>
      <c r="C78" s="55">
        <v>992</v>
      </c>
      <c r="D78" s="56" t="s">
        <v>233</v>
      </c>
      <c r="E78" s="56" t="s">
        <v>246</v>
      </c>
      <c r="F78" s="56" t="s">
        <v>284</v>
      </c>
      <c r="G78" s="56" t="s">
        <v>240</v>
      </c>
      <c r="H78" s="86">
        <v>0</v>
      </c>
    </row>
    <row r="79" spans="1:8" s="112" customFormat="1" ht="17.399999999999999">
      <c r="A79" s="54" t="s">
        <v>587</v>
      </c>
      <c r="B79" s="79" t="s">
        <v>247</v>
      </c>
      <c r="C79" s="79">
        <v>992</v>
      </c>
      <c r="D79" s="88" t="s">
        <v>235</v>
      </c>
      <c r="E79" s="88" t="s">
        <v>205</v>
      </c>
      <c r="F79" s="88"/>
      <c r="G79" s="88"/>
      <c r="H79" s="82">
        <f>H80</f>
        <v>394949.24</v>
      </c>
    </row>
    <row r="80" spans="1:8" s="114" customFormat="1" ht="36">
      <c r="A80" s="61"/>
      <c r="B80" s="55" t="s">
        <v>248</v>
      </c>
      <c r="C80" s="55">
        <v>992</v>
      </c>
      <c r="D80" s="56" t="s">
        <v>235</v>
      </c>
      <c r="E80" s="56" t="s">
        <v>249</v>
      </c>
      <c r="F80" s="56"/>
      <c r="G80" s="56"/>
      <c r="H80" s="86">
        <f>№6!H110</f>
        <v>394949.24</v>
      </c>
    </row>
    <row r="81" spans="1:8" s="114" customFormat="1" ht="54" hidden="1">
      <c r="A81" s="61"/>
      <c r="B81" s="55" t="s">
        <v>416</v>
      </c>
      <c r="C81" s="55">
        <v>992</v>
      </c>
      <c r="D81" s="56" t="s">
        <v>235</v>
      </c>
      <c r="E81" s="56" t="s">
        <v>249</v>
      </c>
      <c r="F81" s="56" t="s">
        <v>412</v>
      </c>
      <c r="G81" s="56"/>
      <c r="H81" s="86">
        <f>H82</f>
        <v>400714</v>
      </c>
    </row>
    <row r="82" spans="1:8" s="112" customFormat="1" ht="36" hidden="1">
      <c r="A82" s="54"/>
      <c r="B82" s="55" t="s">
        <v>423</v>
      </c>
      <c r="C82" s="55">
        <v>992</v>
      </c>
      <c r="D82" s="56" t="s">
        <v>235</v>
      </c>
      <c r="E82" s="56" t="s">
        <v>249</v>
      </c>
      <c r="F82" s="56" t="s">
        <v>422</v>
      </c>
      <c r="G82" s="56"/>
      <c r="H82" s="86">
        <f>H83+H85</f>
        <v>400714</v>
      </c>
    </row>
    <row r="83" spans="1:8" s="112" customFormat="1" ht="57.75" hidden="1" customHeight="1">
      <c r="A83" s="54"/>
      <c r="B83" s="55" t="s">
        <v>271</v>
      </c>
      <c r="C83" s="55">
        <v>992</v>
      </c>
      <c r="D83" s="56" t="s">
        <v>235</v>
      </c>
      <c r="E83" s="56" t="s">
        <v>249</v>
      </c>
      <c r="F83" s="56" t="s">
        <v>446</v>
      </c>
      <c r="G83" s="56"/>
      <c r="H83" s="86">
        <f>H84</f>
        <v>390600</v>
      </c>
    </row>
    <row r="84" spans="1:8" s="112" customFormat="1" ht="131.25" hidden="1" customHeight="1">
      <c r="A84" s="54"/>
      <c r="B84" s="55" t="s">
        <v>411</v>
      </c>
      <c r="C84" s="55">
        <v>992</v>
      </c>
      <c r="D84" s="56" t="s">
        <v>235</v>
      </c>
      <c r="E84" s="56" t="s">
        <v>249</v>
      </c>
      <c r="F84" s="56" t="s">
        <v>446</v>
      </c>
      <c r="G84" s="56" t="s">
        <v>410</v>
      </c>
      <c r="H84" s="86">
        <f>384200+6400</f>
        <v>390600</v>
      </c>
    </row>
    <row r="85" spans="1:8" s="112" customFormat="1" ht="69.75" hidden="1" customHeight="1">
      <c r="A85" s="54"/>
      <c r="B85" s="55" t="s">
        <v>271</v>
      </c>
      <c r="C85" s="55">
        <v>992</v>
      </c>
      <c r="D85" s="56" t="s">
        <v>235</v>
      </c>
      <c r="E85" s="56" t="s">
        <v>249</v>
      </c>
      <c r="F85" s="56" t="s">
        <v>563</v>
      </c>
      <c r="G85" s="56"/>
      <c r="H85" s="86">
        <f>H86</f>
        <v>10114</v>
      </c>
    </row>
    <row r="86" spans="1:8" s="112" customFormat="1" ht="77.25" hidden="1" customHeight="1">
      <c r="A86" s="54"/>
      <c r="B86" s="55" t="str">
        <f>B84</f>
        <v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v>
      </c>
      <c r="C86" s="55">
        <v>992</v>
      </c>
      <c r="D86" s="56" t="s">
        <v>235</v>
      </c>
      <c r="E86" s="56" t="s">
        <v>249</v>
      </c>
      <c r="F86" s="56" t="s">
        <v>563</v>
      </c>
      <c r="G86" s="56" t="s">
        <v>410</v>
      </c>
      <c r="H86" s="86">
        <f>9114+1000</f>
        <v>10114</v>
      </c>
    </row>
    <row r="87" spans="1:8" s="112" customFormat="1" ht="69" customHeight="1">
      <c r="A87" s="53" t="s">
        <v>588</v>
      </c>
      <c r="B87" s="145" t="s">
        <v>250</v>
      </c>
      <c r="C87" s="89">
        <v>992</v>
      </c>
      <c r="D87" s="83" t="s">
        <v>249</v>
      </c>
      <c r="E87" s="83" t="s">
        <v>205</v>
      </c>
      <c r="F87" s="83"/>
      <c r="G87" s="83"/>
      <c r="H87" s="126">
        <f>№6!H118</f>
        <v>30000</v>
      </c>
    </row>
    <row r="88" spans="1:8" s="112" customFormat="1" ht="74.25" customHeight="1">
      <c r="A88" s="59"/>
      <c r="B88" s="55" t="s">
        <v>404</v>
      </c>
      <c r="C88" s="55">
        <v>992</v>
      </c>
      <c r="D88" s="56" t="s">
        <v>249</v>
      </c>
      <c r="E88" s="56" t="s">
        <v>251</v>
      </c>
      <c r="F88" s="56"/>
      <c r="G88" s="56"/>
      <c r="H88" s="86">
        <f>№6!H119</f>
        <v>15000</v>
      </c>
    </row>
    <row r="89" spans="1:8" s="29" customFormat="1" ht="40.5" hidden="1" customHeight="1">
      <c r="A89" s="59"/>
      <c r="B89" s="55" t="s">
        <v>447</v>
      </c>
      <c r="C89" s="55">
        <v>992</v>
      </c>
      <c r="D89" s="56" t="s">
        <v>249</v>
      </c>
      <c r="E89" s="56" t="s">
        <v>251</v>
      </c>
      <c r="F89" s="56" t="s">
        <v>414</v>
      </c>
      <c r="G89" s="56"/>
      <c r="H89" s="86">
        <f>H90</f>
        <v>120000</v>
      </c>
    </row>
    <row r="90" spans="1:8" s="29" customFormat="1" ht="72" hidden="1">
      <c r="A90" s="54"/>
      <c r="B90" s="55" t="s">
        <v>449</v>
      </c>
      <c r="C90" s="55">
        <v>992</v>
      </c>
      <c r="D90" s="56" t="s">
        <v>249</v>
      </c>
      <c r="E90" s="56" t="s">
        <v>251</v>
      </c>
      <c r="F90" s="56" t="s">
        <v>448</v>
      </c>
      <c r="G90" s="56"/>
      <c r="H90" s="86">
        <f>H91+H95+H97</f>
        <v>120000</v>
      </c>
    </row>
    <row r="91" spans="1:8" s="29" customFormat="1" ht="92.25" hidden="1" customHeight="1">
      <c r="A91" s="54"/>
      <c r="B91" s="55" t="s">
        <v>451</v>
      </c>
      <c r="C91" s="55">
        <v>992</v>
      </c>
      <c r="D91" s="56" t="s">
        <v>249</v>
      </c>
      <c r="E91" s="56" t="s">
        <v>251</v>
      </c>
      <c r="F91" s="56" t="s">
        <v>450</v>
      </c>
      <c r="G91" s="56"/>
      <c r="H91" s="86">
        <f>H94</f>
        <v>40000</v>
      </c>
    </row>
    <row r="92" spans="1:8" s="29" customFormat="1" ht="56.25" hidden="1" customHeight="1">
      <c r="A92" s="54"/>
      <c r="B92" s="55" t="s">
        <v>239</v>
      </c>
      <c r="C92" s="55">
        <v>992</v>
      </c>
      <c r="D92" s="56" t="s">
        <v>249</v>
      </c>
      <c r="E92" s="56" t="s">
        <v>251</v>
      </c>
      <c r="F92" s="56" t="s">
        <v>287</v>
      </c>
      <c r="G92" s="88"/>
      <c r="H92" s="86"/>
    </row>
    <row r="93" spans="1:8" s="29" customFormat="1" ht="18" hidden="1">
      <c r="A93" s="54"/>
      <c r="B93" s="55" t="s">
        <v>239</v>
      </c>
      <c r="C93" s="55">
        <v>992</v>
      </c>
      <c r="D93" s="56" t="s">
        <v>249</v>
      </c>
      <c r="E93" s="56" t="s">
        <v>251</v>
      </c>
      <c r="F93" s="56" t="s">
        <v>287</v>
      </c>
      <c r="G93" s="56" t="s">
        <v>240</v>
      </c>
      <c r="H93" s="86"/>
    </row>
    <row r="94" spans="1:8" s="29" customFormat="1" ht="54" hidden="1">
      <c r="A94" s="54"/>
      <c r="B94" s="55" t="s">
        <v>419</v>
      </c>
      <c r="C94" s="55">
        <v>992</v>
      </c>
      <c r="D94" s="56" t="s">
        <v>249</v>
      </c>
      <c r="E94" s="56" t="s">
        <v>251</v>
      </c>
      <c r="F94" s="56" t="s">
        <v>450</v>
      </c>
      <c r="G94" s="56" t="s">
        <v>418</v>
      </c>
      <c r="H94" s="86">
        <f>30000+10000</f>
        <v>40000</v>
      </c>
    </row>
    <row r="95" spans="1:8" s="29" customFormat="1" ht="75.75" hidden="1" customHeight="1">
      <c r="A95" s="54"/>
      <c r="B95" s="55" t="s">
        <v>386</v>
      </c>
      <c r="C95" s="55">
        <v>992</v>
      </c>
      <c r="D95" s="56" t="s">
        <v>249</v>
      </c>
      <c r="E95" s="56" t="s">
        <v>251</v>
      </c>
      <c r="F95" s="56" t="s">
        <v>452</v>
      </c>
      <c r="G95" s="56"/>
      <c r="H95" s="86">
        <f>H96</f>
        <v>30000</v>
      </c>
    </row>
    <row r="96" spans="1:8" s="29" customFormat="1" ht="54" hidden="1">
      <c r="A96" s="54"/>
      <c r="B96" s="55" t="s">
        <v>419</v>
      </c>
      <c r="C96" s="55">
        <v>992</v>
      </c>
      <c r="D96" s="56" t="s">
        <v>249</v>
      </c>
      <c r="E96" s="56" t="s">
        <v>251</v>
      </c>
      <c r="F96" s="56" t="s">
        <v>452</v>
      </c>
      <c r="G96" s="56" t="s">
        <v>418</v>
      </c>
      <c r="H96" s="86">
        <v>30000</v>
      </c>
    </row>
    <row r="97" spans="1:8" s="29" customFormat="1" ht="69.75" hidden="1" customHeight="1">
      <c r="A97" s="54"/>
      <c r="B97" s="55" t="s">
        <v>454</v>
      </c>
      <c r="C97" s="55">
        <v>992</v>
      </c>
      <c r="D97" s="56" t="s">
        <v>249</v>
      </c>
      <c r="E97" s="56" t="s">
        <v>251</v>
      </c>
      <c r="F97" s="56" t="s">
        <v>453</v>
      </c>
      <c r="G97" s="56"/>
      <c r="H97" s="86">
        <f>H98</f>
        <v>50000</v>
      </c>
    </row>
    <row r="98" spans="1:8" s="49" customFormat="1" ht="56.1" hidden="1" customHeight="1">
      <c r="A98" s="53"/>
      <c r="B98" s="55" t="s">
        <v>419</v>
      </c>
      <c r="C98" s="55">
        <v>992</v>
      </c>
      <c r="D98" s="56" t="s">
        <v>249</v>
      </c>
      <c r="E98" s="56" t="s">
        <v>251</v>
      </c>
      <c r="F98" s="56" t="s">
        <v>453</v>
      </c>
      <c r="G98" s="56" t="s">
        <v>418</v>
      </c>
      <c r="H98" s="86">
        <v>50000</v>
      </c>
    </row>
    <row r="99" spans="1:8" s="29" customFormat="1" ht="18" hidden="1">
      <c r="A99" s="54"/>
      <c r="B99" s="55" t="s">
        <v>239</v>
      </c>
      <c r="C99" s="55">
        <v>992</v>
      </c>
      <c r="D99" s="56" t="s">
        <v>249</v>
      </c>
      <c r="E99" s="56" t="s">
        <v>251</v>
      </c>
      <c r="F99" s="56" t="s">
        <v>287</v>
      </c>
      <c r="G99" s="56" t="s">
        <v>240</v>
      </c>
      <c r="H99" s="86">
        <v>0</v>
      </c>
    </row>
    <row r="100" spans="1:8" s="29" customFormat="1" ht="18" hidden="1" customHeight="1">
      <c r="A100" s="54"/>
      <c r="B100" s="79" t="s">
        <v>252</v>
      </c>
      <c r="C100" s="79">
        <v>992</v>
      </c>
      <c r="D100" s="88" t="s">
        <v>249</v>
      </c>
      <c r="E100" s="88" t="s">
        <v>253</v>
      </c>
      <c r="F100" s="88"/>
      <c r="G100" s="88"/>
      <c r="H100" s="82">
        <f>H101</f>
        <v>0</v>
      </c>
    </row>
    <row r="101" spans="1:8" s="29" customFormat="1" ht="35.25" hidden="1" customHeight="1">
      <c r="A101" s="54"/>
      <c r="B101" s="55" t="s">
        <v>262</v>
      </c>
      <c r="C101" s="55">
        <v>992</v>
      </c>
      <c r="D101" s="56" t="s">
        <v>249</v>
      </c>
      <c r="E101" s="56" t="s">
        <v>253</v>
      </c>
      <c r="F101" s="56" t="s">
        <v>257</v>
      </c>
      <c r="G101" s="56"/>
      <c r="H101" s="86">
        <f>H103</f>
        <v>0</v>
      </c>
    </row>
    <row r="102" spans="1:8" s="29" customFormat="1" ht="59.25" hidden="1" customHeight="1">
      <c r="A102" s="54"/>
      <c r="B102" s="55" t="s">
        <v>324</v>
      </c>
      <c r="C102" s="55">
        <v>992</v>
      </c>
      <c r="D102" s="56" t="s">
        <v>249</v>
      </c>
      <c r="E102" s="56" t="s">
        <v>253</v>
      </c>
      <c r="F102" s="56" t="s">
        <v>288</v>
      </c>
      <c r="G102" s="56"/>
      <c r="H102" s="86">
        <f>H103</f>
        <v>0</v>
      </c>
    </row>
    <row r="103" spans="1:8" s="29" customFormat="1" ht="18" hidden="1">
      <c r="A103" s="54"/>
      <c r="B103" s="55" t="s">
        <v>239</v>
      </c>
      <c r="C103" s="55">
        <v>992</v>
      </c>
      <c r="D103" s="56" t="s">
        <v>249</v>
      </c>
      <c r="E103" s="56" t="s">
        <v>253</v>
      </c>
      <c r="F103" s="56" t="s">
        <v>288</v>
      </c>
      <c r="G103" s="56" t="s">
        <v>240</v>
      </c>
      <c r="H103" s="86">
        <v>0</v>
      </c>
    </row>
    <row r="104" spans="1:8" s="29" customFormat="1" ht="36">
      <c r="A104" s="59"/>
      <c r="B104" s="55" t="s">
        <v>252</v>
      </c>
      <c r="C104" s="55">
        <v>992</v>
      </c>
      <c r="D104" s="56" t="s">
        <v>249</v>
      </c>
      <c r="E104" s="56" t="s">
        <v>253</v>
      </c>
      <c r="F104" s="56"/>
      <c r="G104" s="56"/>
      <c r="H104" s="86">
        <f>№6!H138</f>
        <v>15000</v>
      </c>
    </row>
    <row r="105" spans="1:8" s="29" customFormat="1" ht="33.75" hidden="1" customHeight="1">
      <c r="A105" s="54"/>
      <c r="B105" s="55" t="s">
        <v>447</v>
      </c>
      <c r="C105" s="55">
        <v>992</v>
      </c>
      <c r="D105" s="56" t="s">
        <v>249</v>
      </c>
      <c r="E105" s="56" t="s">
        <v>253</v>
      </c>
      <c r="F105" s="56" t="s">
        <v>414</v>
      </c>
      <c r="G105" s="56"/>
      <c r="H105" s="86">
        <f>H111</f>
        <v>50000</v>
      </c>
    </row>
    <row r="106" spans="1:8" s="29" customFormat="1" ht="90" hidden="1">
      <c r="A106" s="54"/>
      <c r="B106" s="55" t="s">
        <v>322</v>
      </c>
      <c r="C106" s="55">
        <v>992</v>
      </c>
      <c r="D106" s="56" t="s">
        <v>249</v>
      </c>
      <c r="E106" s="56" t="s">
        <v>246</v>
      </c>
      <c r="F106" s="56" t="s">
        <v>320</v>
      </c>
      <c r="G106" s="56"/>
      <c r="H106" s="86">
        <f>H107</f>
        <v>0</v>
      </c>
    </row>
    <row r="107" spans="1:8" s="29" customFormat="1" ht="18" hidden="1">
      <c r="A107" s="54"/>
      <c r="B107" s="55" t="s">
        <v>239</v>
      </c>
      <c r="C107" s="55">
        <v>992</v>
      </c>
      <c r="D107" s="56" t="s">
        <v>249</v>
      </c>
      <c r="E107" s="56" t="s">
        <v>246</v>
      </c>
      <c r="F107" s="56" t="s">
        <v>320</v>
      </c>
      <c r="G107" s="56" t="s">
        <v>240</v>
      </c>
      <c r="H107" s="86">
        <v>0</v>
      </c>
    </row>
    <row r="108" spans="1:8" s="29" customFormat="1" ht="93.75" hidden="1" customHeight="1">
      <c r="A108" s="54"/>
      <c r="B108" s="55" t="s">
        <v>325</v>
      </c>
      <c r="C108" s="55">
        <v>992</v>
      </c>
      <c r="D108" s="56" t="s">
        <v>249</v>
      </c>
      <c r="E108" s="56" t="s">
        <v>246</v>
      </c>
      <c r="F108" s="56" t="s">
        <v>289</v>
      </c>
      <c r="G108" s="56"/>
      <c r="H108" s="86">
        <f>H109</f>
        <v>0</v>
      </c>
    </row>
    <row r="109" spans="1:8" s="29" customFormat="1" ht="18" hidden="1">
      <c r="A109" s="54"/>
      <c r="B109" s="55" t="s">
        <v>239</v>
      </c>
      <c r="C109" s="55">
        <v>992</v>
      </c>
      <c r="D109" s="56" t="s">
        <v>249</v>
      </c>
      <c r="E109" s="56" t="s">
        <v>246</v>
      </c>
      <c r="F109" s="56" t="s">
        <v>289</v>
      </c>
      <c r="G109" s="56" t="s">
        <v>240</v>
      </c>
      <c r="H109" s="86">
        <v>0</v>
      </c>
    </row>
    <row r="110" spans="1:8" s="29" customFormat="1" ht="45.75" hidden="1" customHeight="1">
      <c r="A110" s="54"/>
      <c r="B110" s="55" t="s">
        <v>540</v>
      </c>
      <c r="C110" s="55">
        <v>992</v>
      </c>
      <c r="D110" s="56" t="s">
        <v>249</v>
      </c>
      <c r="E110" s="56" t="s">
        <v>253</v>
      </c>
      <c r="F110" s="56" t="s">
        <v>539</v>
      </c>
      <c r="G110" s="56"/>
      <c r="H110" s="86">
        <f>H111</f>
        <v>50000</v>
      </c>
    </row>
    <row r="111" spans="1:8" s="29" customFormat="1" ht="36" hidden="1">
      <c r="A111" s="54"/>
      <c r="B111" s="55" t="s">
        <v>456</v>
      </c>
      <c r="C111" s="55">
        <v>992</v>
      </c>
      <c r="D111" s="56" t="s">
        <v>249</v>
      </c>
      <c r="E111" s="56" t="s">
        <v>253</v>
      </c>
      <c r="F111" s="56" t="s">
        <v>455</v>
      </c>
      <c r="G111" s="56"/>
      <c r="H111" s="86">
        <f>H112</f>
        <v>50000</v>
      </c>
    </row>
    <row r="112" spans="1:8" s="29" customFormat="1" ht="54" hidden="1">
      <c r="A112" s="54"/>
      <c r="B112" s="55" t="s">
        <v>419</v>
      </c>
      <c r="C112" s="55">
        <v>992</v>
      </c>
      <c r="D112" s="56" t="s">
        <v>249</v>
      </c>
      <c r="E112" s="56" t="s">
        <v>253</v>
      </c>
      <c r="F112" s="56" t="s">
        <v>457</v>
      </c>
      <c r="G112" s="56" t="s">
        <v>418</v>
      </c>
      <c r="H112" s="86">
        <v>50000</v>
      </c>
    </row>
    <row r="113" spans="1:8" s="49" customFormat="1" ht="53.25" hidden="1" customHeight="1">
      <c r="A113" s="53"/>
      <c r="B113" s="55" t="s">
        <v>254</v>
      </c>
      <c r="C113" s="55">
        <v>992</v>
      </c>
      <c r="D113" s="56" t="s">
        <v>249</v>
      </c>
      <c r="E113" s="56" t="s">
        <v>246</v>
      </c>
      <c r="F113" s="56"/>
      <c r="G113" s="56"/>
      <c r="H113" s="86">
        <f>№6!H147</f>
        <v>0</v>
      </c>
    </row>
    <row r="114" spans="1:8" s="29" customFormat="1" ht="36.9" hidden="1" customHeight="1">
      <c r="A114" s="54"/>
      <c r="B114" s="55" t="s">
        <v>447</v>
      </c>
      <c r="C114" s="55">
        <v>992</v>
      </c>
      <c r="D114" s="56" t="s">
        <v>249</v>
      </c>
      <c r="E114" s="56" t="s">
        <v>246</v>
      </c>
      <c r="F114" s="56" t="s">
        <v>414</v>
      </c>
      <c r="G114" s="56"/>
      <c r="H114" s="86">
        <f>H115</f>
        <v>10000</v>
      </c>
    </row>
    <row r="115" spans="1:8" s="29" customFormat="1" ht="57" hidden="1" customHeight="1">
      <c r="A115" s="54"/>
      <c r="B115" s="55" t="s">
        <v>254</v>
      </c>
      <c r="C115" s="55">
        <v>992</v>
      </c>
      <c r="D115" s="56" t="s">
        <v>249</v>
      </c>
      <c r="E115" s="56" t="s">
        <v>246</v>
      </c>
      <c r="F115" s="56" t="s">
        <v>458</v>
      </c>
      <c r="G115" s="56"/>
      <c r="H115" s="86">
        <f>H116</f>
        <v>10000</v>
      </c>
    </row>
    <row r="116" spans="1:8" s="29" customFormat="1" ht="54" hidden="1">
      <c r="A116" s="54"/>
      <c r="B116" s="55" t="s">
        <v>460</v>
      </c>
      <c r="C116" s="55">
        <v>992</v>
      </c>
      <c r="D116" s="56" t="s">
        <v>249</v>
      </c>
      <c r="E116" s="56" t="s">
        <v>246</v>
      </c>
      <c r="F116" s="56" t="s">
        <v>459</v>
      </c>
      <c r="G116" s="56"/>
      <c r="H116" s="86">
        <f>H118</f>
        <v>10000</v>
      </c>
    </row>
    <row r="117" spans="1:8" s="29" customFormat="1" ht="75.75" hidden="1" customHeight="1">
      <c r="A117" s="54"/>
      <c r="B117" s="55" t="s">
        <v>395</v>
      </c>
      <c r="C117" s="55">
        <v>992</v>
      </c>
      <c r="D117" s="56" t="s">
        <v>249</v>
      </c>
      <c r="E117" s="56" t="s">
        <v>246</v>
      </c>
      <c r="F117" s="56" t="s">
        <v>289</v>
      </c>
      <c r="G117" s="56" t="s">
        <v>394</v>
      </c>
      <c r="H117" s="86">
        <f>150000-150000</f>
        <v>0</v>
      </c>
    </row>
    <row r="118" spans="1:8" s="29" customFormat="1" ht="54" hidden="1">
      <c r="A118" s="54"/>
      <c r="B118" s="55" t="s">
        <v>419</v>
      </c>
      <c r="C118" s="55">
        <v>992</v>
      </c>
      <c r="D118" s="56" t="s">
        <v>249</v>
      </c>
      <c r="E118" s="56" t="s">
        <v>246</v>
      </c>
      <c r="F118" s="56" t="s">
        <v>459</v>
      </c>
      <c r="G118" s="56" t="s">
        <v>418</v>
      </c>
      <c r="H118" s="86">
        <f>150000-140000</f>
        <v>10000</v>
      </c>
    </row>
    <row r="119" spans="1:8" s="29" customFormat="1" ht="117.75" hidden="1" customHeight="1">
      <c r="A119" s="54"/>
      <c r="B119" s="55" t="s">
        <v>290</v>
      </c>
      <c r="C119" s="55">
        <v>992</v>
      </c>
      <c r="D119" s="56" t="s">
        <v>249</v>
      </c>
      <c r="E119" s="56" t="s">
        <v>246</v>
      </c>
      <c r="F119" s="56" t="s">
        <v>291</v>
      </c>
      <c r="G119" s="56"/>
      <c r="H119" s="86">
        <f>H120</f>
        <v>0</v>
      </c>
    </row>
    <row r="120" spans="1:8" s="29" customFormat="1" ht="18" hidden="1">
      <c r="A120" s="54"/>
      <c r="B120" s="55" t="s">
        <v>239</v>
      </c>
      <c r="C120" s="55">
        <v>992</v>
      </c>
      <c r="D120" s="56" t="s">
        <v>249</v>
      </c>
      <c r="E120" s="56" t="s">
        <v>246</v>
      </c>
      <c r="F120" s="56" t="s">
        <v>291</v>
      </c>
      <c r="G120" s="56" t="s">
        <v>240</v>
      </c>
      <c r="H120" s="86">
        <f>5000-5000</f>
        <v>0</v>
      </c>
    </row>
    <row r="121" spans="1:8" s="29" customFormat="1" ht="17.399999999999999">
      <c r="A121" s="54" t="s">
        <v>589</v>
      </c>
      <c r="B121" s="79" t="s">
        <v>255</v>
      </c>
      <c r="C121" s="79">
        <v>992</v>
      </c>
      <c r="D121" s="88" t="s">
        <v>236</v>
      </c>
      <c r="E121" s="88" t="s">
        <v>205</v>
      </c>
      <c r="F121" s="88"/>
      <c r="G121" s="88"/>
      <c r="H121" s="82">
        <f>№6!H159</f>
        <v>2165612.2999999998</v>
      </c>
    </row>
    <row r="122" spans="1:8" s="29" customFormat="1" ht="17.25" customHeight="1">
      <c r="A122" s="59"/>
      <c r="B122" s="55" t="s">
        <v>319</v>
      </c>
      <c r="C122" s="55">
        <v>992</v>
      </c>
      <c r="D122" s="56" t="s">
        <v>236</v>
      </c>
      <c r="E122" s="56" t="s">
        <v>251</v>
      </c>
      <c r="F122" s="56"/>
      <c r="G122" s="56"/>
      <c r="H122" s="117">
        <f>№6!H160</f>
        <v>2134612.2999999998</v>
      </c>
    </row>
    <row r="123" spans="1:8" s="29" customFormat="1" ht="39.75" hidden="1" customHeight="1">
      <c r="A123" s="54"/>
      <c r="B123" s="55" t="s">
        <v>461</v>
      </c>
      <c r="C123" s="55">
        <v>992</v>
      </c>
      <c r="D123" s="56" t="s">
        <v>236</v>
      </c>
      <c r="E123" s="56" t="s">
        <v>251</v>
      </c>
      <c r="F123" s="56" t="s">
        <v>415</v>
      </c>
      <c r="G123" s="56"/>
      <c r="H123" s="117">
        <f>H124</f>
        <v>2263000</v>
      </c>
    </row>
    <row r="124" spans="1:8" s="29" customFormat="1" ht="37.5" hidden="1" customHeight="1">
      <c r="A124" s="54"/>
      <c r="B124" s="55" t="s">
        <v>463</v>
      </c>
      <c r="C124" s="55">
        <v>992</v>
      </c>
      <c r="D124" s="56" t="s">
        <v>236</v>
      </c>
      <c r="E124" s="56" t="s">
        <v>251</v>
      </c>
      <c r="F124" s="56" t="s">
        <v>462</v>
      </c>
      <c r="G124" s="56"/>
      <c r="H124" s="117">
        <f>H125+H131</f>
        <v>2263000</v>
      </c>
    </row>
    <row r="125" spans="1:8" s="29" customFormat="1" ht="129.75" hidden="1" customHeight="1">
      <c r="A125" s="54"/>
      <c r="B125" s="55" t="s">
        <v>355</v>
      </c>
      <c r="C125" s="55">
        <v>992</v>
      </c>
      <c r="D125" s="56" t="s">
        <v>236</v>
      </c>
      <c r="E125" s="56" t="s">
        <v>251</v>
      </c>
      <c r="F125" s="56" t="s">
        <v>464</v>
      </c>
      <c r="G125" s="56"/>
      <c r="H125" s="117">
        <f>H126+H130</f>
        <v>2263000</v>
      </c>
    </row>
    <row r="126" spans="1:8" s="29" customFormat="1" ht="54" hidden="1">
      <c r="A126" s="54"/>
      <c r="B126" s="55" t="s">
        <v>419</v>
      </c>
      <c r="C126" s="55">
        <v>992</v>
      </c>
      <c r="D126" s="56" t="s">
        <v>236</v>
      </c>
      <c r="E126" s="56" t="s">
        <v>251</v>
      </c>
      <c r="F126" s="56" t="s">
        <v>464</v>
      </c>
      <c r="G126" s="56" t="s">
        <v>418</v>
      </c>
      <c r="H126" s="117">
        <f>400000+2263000+79985-400000-79985</f>
        <v>2263000</v>
      </c>
    </row>
    <row r="127" spans="1:8" s="29" customFormat="1" ht="18" hidden="1" customHeight="1">
      <c r="A127" s="54"/>
      <c r="B127" s="55" t="s">
        <v>294</v>
      </c>
      <c r="C127" s="55">
        <v>992</v>
      </c>
      <c r="D127" s="56" t="s">
        <v>236</v>
      </c>
      <c r="E127" s="56" t="s">
        <v>251</v>
      </c>
      <c r="F127" s="56" t="s">
        <v>295</v>
      </c>
      <c r="G127" s="56"/>
      <c r="H127" s="117">
        <f>H128</f>
        <v>0</v>
      </c>
    </row>
    <row r="128" spans="1:8" s="29" customFormat="1" ht="75" hidden="1" customHeight="1">
      <c r="A128" s="54"/>
      <c r="B128" s="90" t="s">
        <v>374</v>
      </c>
      <c r="C128" s="55">
        <v>992</v>
      </c>
      <c r="D128" s="56" t="s">
        <v>236</v>
      </c>
      <c r="E128" s="56" t="s">
        <v>251</v>
      </c>
      <c r="F128" s="56" t="s">
        <v>375</v>
      </c>
      <c r="G128" s="56"/>
      <c r="H128" s="117">
        <f>H129</f>
        <v>0</v>
      </c>
    </row>
    <row r="129" spans="1:8" s="29" customFormat="1" ht="18" hidden="1" customHeight="1">
      <c r="A129" s="54"/>
      <c r="B129" s="55" t="s">
        <v>239</v>
      </c>
      <c r="C129" s="55">
        <v>992</v>
      </c>
      <c r="D129" s="56" t="s">
        <v>236</v>
      </c>
      <c r="E129" s="56" t="s">
        <v>251</v>
      </c>
      <c r="F129" s="56" t="s">
        <v>375</v>
      </c>
      <c r="G129" s="56" t="s">
        <v>240</v>
      </c>
      <c r="H129" s="117">
        <v>0</v>
      </c>
    </row>
    <row r="130" spans="1:8" s="29" customFormat="1" ht="21" hidden="1" customHeight="1">
      <c r="A130" s="54"/>
      <c r="B130" s="55" t="s">
        <v>261</v>
      </c>
      <c r="C130" s="55">
        <v>992</v>
      </c>
      <c r="D130" s="56" t="s">
        <v>236</v>
      </c>
      <c r="E130" s="56" t="s">
        <v>251</v>
      </c>
      <c r="F130" s="56" t="s">
        <v>464</v>
      </c>
      <c r="G130" s="56" t="s">
        <v>465</v>
      </c>
      <c r="H130" s="117">
        <v>0</v>
      </c>
    </row>
    <row r="131" spans="1:8" s="29" customFormat="1" ht="54" hidden="1">
      <c r="A131" s="54"/>
      <c r="B131" s="55" t="s">
        <v>467</v>
      </c>
      <c r="C131" s="55">
        <v>992</v>
      </c>
      <c r="D131" s="56" t="s">
        <v>236</v>
      </c>
      <c r="E131" s="56" t="s">
        <v>251</v>
      </c>
      <c r="F131" s="56" t="s">
        <v>466</v>
      </c>
      <c r="G131" s="56"/>
      <c r="H131" s="86">
        <f>H132</f>
        <v>0</v>
      </c>
    </row>
    <row r="132" spans="1:8" s="29" customFormat="1" ht="54" hidden="1">
      <c r="A132" s="54"/>
      <c r="B132" s="55" t="s">
        <v>419</v>
      </c>
      <c r="C132" s="55">
        <v>992</v>
      </c>
      <c r="D132" s="56" t="s">
        <v>236</v>
      </c>
      <c r="E132" s="56" t="s">
        <v>251</v>
      </c>
      <c r="F132" s="56" t="s">
        <v>466</v>
      </c>
      <c r="G132" s="56" t="s">
        <v>418</v>
      </c>
      <c r="H132" s="86">
        <v>0</v>
      </c>
    </row>
    <row r="133" spans="1:8" s="29" customFormat="1" ht="36" customHeight="1">
      <c r="A133" s="59"/>
      <c r="B133" s="55" t="s">
        <v>256</v>
      </c>
      <c r="C133" s="55">
        <v>992</v>
      </c>
      <c r="D133" s="56" t="s">
        <v>236</v>
      </c>
      <c r="E133" s="56" t="s">
        <v>242</v>
      </c>
      <c r="F133" s="56"/>
      <c r="G133" s="56"/>
      <c r="H133" s="86">
        <f>№6!H171</f>
        <v>31000</v>
      </c>
    </row>
    <row r="134" spans="1:8" s="29" customFormat="1" ht="36" hidden="1" customHeight="1">
      <c r="A134" s="54"/>
      <c r="B134" s="55" t="s">
        <v>461</v>
      </c>
      <c r="C134" s="55">
        <v>992</v>
      </c>
      <c r="D134" s="56" t="s">
        <v>236</v>
      </c>
      <c r="E134" s="56" t="s">
        <v>242</v>
      </c>
      <c r="F134" s="56" t="s">
        <v>415</v>
      </c>
      <c r="G134" s="56"/>
      <c r="H134" s="86">
        <f>H135+H137+H143</f>
        <v>460000</v>
      </c>
    </row>
    <row r="135" spans="1:8" s="29" customFormat="1" ht="54" hidden="1">
      <c r="A135" s="54"/>
      <c r="B135" s="55" t="s">
        <v>359</v>
      </c>
      <c r="C135" s="55">
        <v>992</v>
      </c>
      <c r="D135" s="56" t="s">
        <v>236</v>
      </c>
      <c r="E135" s="56" t="s">
        <v>242</v>
      </c>
      <c r="F135" s="56" t="s">
        <v>468</v>
      </c>
      <c r="G135" s="56"/>
      <c r="H135" s="86">
        <f>H136</f>
        <v>430000</v>
      </c>
    </row>
    <row r="136" spans="1:8" s="29" customFormat="1" ht="54" hidden="1">
      <c r="A136" s="54"/>
      <c r="B136" s="55" t="s">
        <v>419</v>
      </c>
      <c r="C136" s="55">
        <v>992</v>
      </c>
      <c r="D136" s="56" t="s">
        <v>236</v>
      </c>
      <c r="E136" s="56" t="s">
        <v>242</v>
      </c>
      <c r="F136" s="56" t="s">
        <v>468</v>
      </c>
      <c r="G136" s="56" t="s">
        <v>418</v>
      </c>
      <c r="H136" s="86">
        <f>30000+400000</f>
        <v>430000</v>
      </c>
    </row>
    <row r="137" spans="1:8" s="29" customFormat="1" ht="36.75" hidden="1" customHeight="1">
      <c r="A137" s="54"/>
      <c r="B137" s="91" t="s">
        <v>293</v>
      </c>
      <c r="C137" s="55">
        <v>992</v>
      </c>
      <c r="D137" s="56" t="s">
        <v>236</v>
      </c>
      <c r="E137" s="56" t="s">
        <v>242</v>
      </c>
      <c r="F137" s="56" t="s">
        <v>469</v>
      </c>
      <c r="G137" s="56"/>
      <c r="H137" s="86">
        <f>H138</f>
        <v>30000</v>
      </c>
    </row>
    <row r="138" spans="1:8" s="29" customFormat="1" ht="54" hidden="1">
      <c r="A138" s="54"/>
      <c r="B138" s="55" t="s">
        <v>419</v>
      </c>
      <c r="C138" s="55">
        <v>992</v>
      </c>
      <c r="D138" s="56" t="s">
        <v>236</v>
      </c>
      <c r="E138" s="56" t="s">
        <v>242</v>
      </c>
      <c r="F138" s="56" t="s">
        <v>469</v>
      </c>
      <c r="G138" s="56" t="s">
        <v>418</v>
      </c>
      <c r="H138" s="86">
        <v>30000</v>
      </c>
    </row>
    <row r="139" spans="1:8" s="29" customFormat="1" ht="36" hidden="1">
      <c r="A139" s="54"/>
      <c r="B139" s="55" t="s">
        <v>294</v>
      </c>
      <c r="C139" s="55">
        <v>992</v>
      </c>
      <c r="D139" s="56" t="s">
        <v>236</v>
      </c>
      <c r="E139" s="56" t="s">
        <v>242</v>
      </c>
      <c r="F139" s="56" t="s">
        <v>295</v>
      </c>
      <c r="G139" s="56"/>
      <c r="H139" s="86"/>
    </row>
    <row r="140" spans="1:8" s="29" customFormat="1" ht="75.75" hidden="1" customHeight="1">
      <c r="A140" s="54"/>
      <c r="B140" s="91" t="s">
        <v>357</v>
      </c>
      <c r="C140" s="55">
        <v>992</v>
      </c>
      <c r="D140" s="56" t="s">
        <v>236</v>
      </c>
      <c r="E140" s="56" t="s">
        <v>242</v>
      </c>
      <c r="F140" s="56" t="s">
        <v>356</v>
      </c>
      <c r="G140" s="56"/>
      <c r="H140" s="86"/>
    </row>
    <row r="141" spans="1:8" s="29" customFormat="1" ht="23.25" hidden="1" customHeight="1">
      <c r="A141" s="54"/>
      <c r="B141" s="55" t="s">
        <v>239</v>
      </c>
      <c r="C141" s="55">
        <v>992</v>
      </c>
      <c r="D141" s="56" t="s">
        <v>236</v>
      </c>
      <c r="E141" s="56" t="s">
        <v>242</v>
      </c>
      <c r="F141" s="56" t="s">
        <v>356</v>
      </c>
      <c r="G141" s="56" t="s">
        <v>240</v>
      </c>
      <c r="H141" s="86"/>
    </row>
    <row r="142" spans="1:8" s="29" customFormat="1" ht="56.25" hidden="1" customHeight="1">
      <c r="A142" s="54"/>
      <c r="B142" s="55" t="s">
        <v>381</v>
      </c>
      <c r="C142" s="55">
        <v>992</v>
      </c>
      <c r="D142" s="56" t="s">
        <v>236</v>
      </c>
      <c r="E142" s="56" t="s">
        <v>242</v>
      </c>
      <c r="F142" s="56" t="s">
        <v>358</v>
      </c>
      <c r="G142" s="56" t="s">
        <v>380</v>
      </c>
      <c r="H142" s="86">
        <v>0</v>
      </c>
    </row>
    <row r="143" spans="1:8" s="29" customFormat="1" ht="39" hidden="1" customHeight="1">
      <c r="A143" s="54"/>
      <c r="B143" s="55" t="s">
        <v>541</v>
      </c>
      <c r="C143" s="55">
        <v>992</v>
      </c>
      <c r="D143" s="56" t="s">
        <v>236</v>
      </c>
      <c r="E143" s="56" t="s">
        <v>242</v>
      </c>
      <c r="F143" s="56" t="s">
        <v>470</v>
      </c>
      <c r="G143" s="56"/>
      <c r="H143" s="86">
        <f>H144</f>
        <v>0</v>
      </c>
    </row>
    <row r="144" spans="1:8" s="49" customFormat="1" ht="54" hidden="1">
      <c r="A144" s="53"/>
      <c r="B144" s="55" t="s">
        <v>419</v>
      </c>
      <c r="C144" s="55">
        <v>992</v>
      </c>
      <c r="D144" s="56" t="s">
        <v>236</v>
      </c>
      <c r="E144" s="56" t="s">
        <v>242</v>
      </c>
      <c r="F144" s="56" t="s">
        <v>470</v>
      </c>
      <c r="G144" s="56" t="s">
        <v>418</v>
      </c>
      <c r="H144" s="86">
        <v>0</v>
      </c>
    </row>
    <row r="145" spans="1:8" s="29" customFormat="1" ht="43.8" customHeight="1">
      <c r="A145" s="53" t="s">
        <v>230</v>
      </c>
      <c r="B145" s="79" t="s">
        <v>259</v>
      </c>
      <c r="C145" s="79">
        <v>992</v>
      </c>
      <c r="D145" s="88" t="s">
        <v>237</v>
      </c>
      <c r="E145" s="88" t="s">
        <v>205</v>
      </c>
      <c r="F145" s="88"/>
      <c r="G145" s="88"/>
      <c r="H145" s="82">
        <f>№6!H198</f>
        <v>13119833.01</v>
      </c>
    </row>
    <row r="146" spans="1:8" s="29" customFormat="1" ht="18" hidden="1">
      <c r="A146" s="54"/>
      <c r="B146" s="55" t="s">
        <v>261</v>
      </c>
      <c r="C146" s="55">
        <v>992</v>
      </c>
      <c r="D146" s="56" t="s">
        <v>237</v>
      </c>
      <c r="E146" s="56" t="s">
        <v>233</v>
      </c>
      <c r="F146" s="56" t="s">
        <v>296</v>
      </c>
      <c r="G146" s="56" t="s">
        <v>258</v>
      </c>
      <c r="H146" s="86">
        <v>0</v>
      </c>
    </row>
    <row r="147" spans="1:8" s="29" customFormat="1" ht="36" hidden="1">
      <c r="A147" s="54"/>
      <c r="B147" s="55" t="s">
        <v>262</v>
      </c>
      <c r="C147" s="55">
        <v>992</v>
      </c>
      <c r="D147" s="56" t="s">
        <v>237</v>
      </c>
      <c r="E147" s="56" t="s">
        <v>233</v>
      </c>
      <c r="F147" s="56" t="s">
        <v>257</v>
      </c>
      <c r="G147" s="56"/>
      <c r="H147" s="86">
        <f>H149</f>
        <v>0</v>
      </c>
    </row>
    <row r="148" spans="1:8" s="29" customFormat="1" ht="18" hidden="1">
      <c r="A148" s="54"/>
      <c r="B148" s="55" t="s">
        <v>297</v>
      </c>
      <c r="C148" s="55">
        <v>992</v>
      </c>
      <c r="D148" s="56" t="s">
        <v>237</v>
      </c>
      <c r="E148" s="56" t="s">
        <v>233</v>
      </c>
      <c r="F148" s="56" t="s">
        <v>298</v>
      </c>
      <c r="G148" s="56"/>
      <c r="H148" s="86">
        <f>H149</f>
        <v>0</v>
      </c>
    </row>
    <row r="149" spans="1:8" s="29" customFormat="1" ht="135" hidden="1" customHeight="1">
      <c r="A149" s="54"/>
      <c r="B149" s="55" t="s">
        <v>299</v>
      </c>
      <c r="C149" s="55">
        <v>992</v>
      </c>
      <c r="D149" s="56" t="s">
        <v>237</v>
      </c>
      <c r="E149" s="56" t="s">
        <v>233</v>
      </c>
      <c r="F149" s="56" t="s">
        <v>300</v>
      </c>
      <c r="G149" s="56"/>
      <c r="H149" s="86">
        <f>H150</f>
        <v>0</v>
      </c>
    </row>
    <row r="150" spans="1:8" s="29" customFormat="1" ht="18" hidden="1">
      <c r="A150" s="54"/>
      <c r="B150" s="55" t="s">
        <v>261</v>
      </c>
      <c r="C150" s="55">
        <v>992</v>
      </c>
      <c r="D150" s="56" t="s">
        <v>237</v>
      </c>
      <c r="E150" s="56" t="s">
        <v>233</v>
      </c>
      <c r="F150" s="56" t="s">
        <v>300</v>
      </c>
      <c r="G150" s="56" t="s">
        <v>258</v>
      </c>
      <c r="H150" s="86">
        <f>600000-400000-200000</f>
        <v>0</v>
      </c>
    </row>
    <row r="151" spans="1:8" s="29" customFormat="1" ht="21.6" customHeight="1">
      <c r="A151" s="54"/>
      <c r="B151" s="55" t="str">
        <f>№6!B199</f>
        <v>Жилищное хозяйство</v>
      </c>
      <c r="C151" s="55"/>
      <c r="D151" s="56" t="s">
        <v>237</v>
      </c>
      <c r="E151" s="56" t="s">
        <v>233</v>
      </c>
      <c r="F151" s="56"/>
      <c r="G151" s="56"/>
      <c r="H151" s="86">
        <f>№6!H199</f>
        <v>8000</v>
      </c>
    </row>
    <row r="152" spans="1:8" s="29" customFormat="1" ht="18">
      <c r="A152" s="54"/>
      <c r="B152" s="55" t="s">
        <v>6</v>
      </c>
      <c r="C152" s="55"/>
      <c r="D152" s="56" t="s">
        <v>237</v>
      </c>
      <c r="E152" s="56" t="s">
        <v>233</v>
      </c>
      <c r="F152" s="56"/>
      <c r="G152" s="56"/>
      <c r="H152" s="86">
        <f>№6!H199</f>
        <v>8000</v>
      </c>
    </row>
    <row r="153" spans="1:8" s="29" customFormat="1" ht="16.5" customHeight="1">
      <c r="A153" s="59"/>
      <c r="B153" s="55" t="s">
        <v>260</v>
      </c>
      <c r="C153" s="55">
        <v>992</v>
      </c>
      <c r="D153" s="56" t="s">
        <v>237</v>
      </c>
      <c r="E153" s="56" t="s">
        <v>235</v>
      </c>
      <c r="F153" s="56"/>
      <c r="G153" s="56"/>
      <c r="H153" s="86">
        <f>№6!H204</f>
        <v>11673700</v>
      </c>
    </row>
    <row r="154" spans="1:8" s="29" customFormat="1" ht="54" hidden="1">
      <c r="A154" s="54"/>
      <c r="B154" s="55" t="s">
        <v>301</v>
      </c>
      <c r="C154" s="55">
        <v>992</v>
      </c>
      <c r="D154" s="56" t="s">
        <v>237</v>
      </c>
      <c r="E154" s="93" t="s">
        <v>235</v>
      </c>
      <c r="F154" s="56" t="s">
        <v>302</v>
      </c>
      <c r="G154" s="56"/>
      <c r="H154" s="86">
        <f>H155</f>
        <v>0</v>
      </c>
    </row>
    <row r="155" spans="1:8" s="29" customFormat="1" ht="24.75" hidden="1" customHeight="1">
      <c r="A155" s="54"/>
      <c r="B155" s="55" t="s">
        <v>239</v>
      </c>
      <c r="C155" s="55">
        <v>992</v>
      </c>
      <c r="D155" s="56" t="s">
        <v>237</v>
      </c>
      <c r="E155" s="56" t="s">
        <v>235</v>
      </c>
      <c r="F155" s="56" t="s">
        <v>302</v>
      </c>
      <c r="G155" s="56" t="s">
        <v>240</v>
      </c>
      <c r="H155" s="86">
        <v>0</v>
      </c>
    </row>
    <row r="156" spans="1:8" s="29" customFormat="1" ht="57.75" hidden="1" customHeight="1">
      <c r="A156" s="54"/>
      <c r="B156" s="55" t="s">
        <v>382</v>
      </c>
      <c r="C156" s="55">
        <v>992</v>
      </c>
      <c r="D156" s="56" t="s">
        <v>237</v>
      </c>
      <c r="E156" s="56" t="s">
        <v>235</v>
      </c>
      <c r="F156" s="56" t="s">
        <v>383</v>
      </c>
      <c r="G156" s="56"/>
      <c r="H156" s="86">
        <f>H157</f>
        <v>0</v>
      </c>
    </row>
    <row r="157" spans="1:8" s="29" customFormat="1" ht="90.75" hidden="1" customHeight="1">
      <c r="A157" s="54"/>
      <c r="B157" s="55" t="s">
        <v>379</v>
      </c>
      <c r="C157" s="55">
        <v>992</v>
      </c>
      <c r="D157" s="56" t="s">
        <v>237</v>
      </c>
      <c r="E157" s="56" t="s">
        <v>235</v>
      </c>
      <c r="F157" s="56" t="s">
        <v>378</v>
      </c>
      <c r="G157" s="56"/>
      <c r="H157" s="86">
        <f>H158</f>
        <v>0</v>
      </c>
    </row>
    <row r="158" spans="1:8" s="29" customFormat="1" ht="75.75" hidden="1" customHeight="1">
      <c r="A158" s="54"/>
      <c r="B158" s="55" t="s">
        <v>337</v>
      </c>
      <c r="C158" s="55">
        <v>992</v>
      </c>
      <c r="D158" s="56" t="s">
        <v>237</v>
      </c>
      <c r="E158" s="56" t="s">
        <v>235</v>
      </c>
      <c r="F158" s="56" t="s">
        <v>378</v>
      </c>
      <c r="G158" s="56" t="s">
        <v>340</v>
      </c>
      <c r="H158" s="86">
        <v>0</v>
      </c>
    </row>
    <row r="159" spans="1:8" s="29" customFormat="1" ht="21.75" hidden="1" customHeight="1">
      <c r="A159" s="54"/>
      <c r="B159" s="55" t="s">
        <v>336</v>
      </c>
      <c r="C159" s="55">
        <v>992</v>
      </c>
      <c r="D159" s="56" t="s">
        <v>237</v>
      </c>
      <c r="E159" s="56" t="s">
        <v>235</v>
      </c>
      <c r="F159" s="56" t="s">
        <v>338</v>
      </c>
      <c r="G159" s="56"/>
      <c r="H159" s="86">
        <f>H160</f>
        <v>0</v>
      </c>
    </row>
    <row r="160" spans="1:8" s="29" customFormat="1" ht="54.75" hidden="1" customHeight="1">
      <c r="A160" s="54"/>
      <c r="B160" s="55" t="s">
        <v>363</v>
      </c>
      <c r="C160" s="55">
        <v>992</v>
      </c>
      <c r="D160" s="56" t="s">
        <v>237</v>
      </c>
      <c r="E160" s="56" t="s">
        <v>235</v>
      </c>
      <c r="F160" s="56" t="s">
        <v>339</v>
      </c>
      <c r="G160" s="56"/>
      <c r="H160" s="86">
        <f>H161</f>
        <v>0</v>
      </c>
    </row>
    <row r="161" spans="1:8" s="29" customFormat="1" ht="55.5" hidden="1" customHeight="1">
      <c r="A161" s="54"/>
      <c r="B161" s="55" t="s">
        <v>337</v>
      </c>
      <c r="C161" s="55">
        <v>992</v>
      </c>
      <c r="D161" s="56" t="s">
        <v>237</v>
      </c>
      <c r="E161" s="56" t="s">
        <v>235</v>
      </c>
      <c r="F161" s="56" t="s">
        <v>339</v>
      </c>
      <c r="G161" s="56" t="s">
        <v>340</v>
      </c>
      <c r="H161" s="86">
        <v>0</v>
      </c>
    </row>
    <row r="162" spans="1:8" s="29" customFormat="1" ht="33.75" hidden="1" customHeight="1">
      <c r="A162" s="54"/>
      <c r="B162" s="55" t="s">
        <v>472</v>
      </c>
      <c r="C162" s="55">
        <v>992</v>
      </c>
      <c r="D162" s="56" t="s">
        <v>237</v>
      </c>
      <c r="E162" s="56" t="s">
        <v>235</v>
      </c>
      <c r="F162" s="56" t="s">
        <v>471</v>
      </c>
      <c r="G162" s="56"/>
      <c r="H162" s="86">
        <f>H166</f>
        <v>1128000</v>
      </c>
    </row>
    <row r="163" spans="1:8" s="29" customFormat="1" ht="54.75" hidden="1" customHeight="1">
      <c r="A163" s="54"/>
      <c r="B163" s="55" t="s">
        <v>328</v>
      </c>
      <c r="C163" s="55">
        <v>992</v>
      </c>
      <c r="D163" s="56" t="s">
        <v>237</v>
      </c>
      <c r="E163" s="56" t="s">
        <v>235</v>
      </c>
      <c r="F163" s="56" t="s">
        <v>329</v>
      </c>
      <c r="G163" s="56"/>
      <c r="H163" s="86">
        <f>H164</f>
        <v>0</v>
      </c>
    </row>
    <row r="164" spans="1:8" s="29" customFormat="1" ht="21" hidden="1" customHeight="1">
      <c r="A164" s="54"/>
      <c r="B164" s="55" t="s">
        <v>239</v>
      </c>
      <c r="C164" s="55">
        <v>992</v>
      </c>
      <c r="D164" s="56" t="s">
        <v>237</v>
      </c>
      <c r="E164" s="56" t="s">
        <v>235</v>
      </c>
      <c r="F164" s="56" t="s">
        <v>329</v>
      </c>
      <c r="G164" s="56" t="s">
        <v>240</v>
      </c>
      <c r="H164" s="86">
        <f>300000-100000-200000</f>
        <v>0</v>
      </c>
    </row>
    <row r="165" spans="1:8" s="29" customFormat="1" ht="30" hidden="1" customHeight="1">
      <c r="A165" s="54"/>
      <c r="B165" s="55" t="s">
        <v>208</v>
      </c>
      <c r="C165" s="55">
        <v>992</v>
      </c>
      <c r="D165" s="56" t="s">
        <v>237</v>
      </c>
      <c r="E165" s="56" t="s">
        <v>235</v>
      </c>
      <c r="F165" s="56" t="s">
        <v>207</v>
      </c>
      <c r="G165" s="56"/>
      <c r="H165" s="86">
        <f>H166</f>
        <v>1128000</v>
      </c>
    </row>
    <row r="166" spans="1:8" s="29" customFormat="1" ht="22.5" hidden="1" customHeight="1">
      <c r="A166" s="54"/>
      <c r="B166" s="91" t="s">
        <v>474</v>
      </c>
      <c r="C166" s="55">
        <v>992</v>
      </c>
      <c r="D166" s="56" t="s">
        <v>237</v>
      </c>
      <c r="E166" s="56" t="s">
        <v>235</v>
      </c>
      <c r="F166" s="56" t="s">
        <v>473</v>
      </c>
      <c r="G166" s="56"/>
      <c r="H166" s="86">
        <f>H167+H171</f>
        <v>1128000</v>
      </c>
    </row>
    <row r="167" spans="1:8" s="29" customFormat="1" ht="34.5" hidden="1" customHeight="1">
      <c r="A167" s="54"/>
      <c r="B167" s="91" t="s">
        <v>476</v>
      </c>
      <c r="C167" s="55">
        <v>992</v>
      </c>
      <c r="D167" s="56" t="s">
        <v>237</v>
      </c>
      <c r="E167" s="56" t="s">
        <v>235</v>
      </c>
      <c r="F167" s="56" t="s">
        <v>475</v>
      </c>
      <c r="G167" s="56"/>
      <c r="H167" s="86">
        <f>H170</f>
        <v>141000</v>
      </c>
    </row>
    <row r="168" spans="1:8" s="29" customFormat="1" ht="76.5" hidden="1" customHeight="1">
      <c r="A168" s="54"/>
      <c r="B168" s="55" t="s">
        <v>210</v>
      </c>
      <c r="C168" s="55">
        <v>992</v>
      </c>
      <c r="D168" s="56" t="s">
        <v>237</v>
      </c>
      <c r="E168" s="56" t="s">
        <v>235</v>
      </c>
      <c r="F168" s="56" t="s">
        <v>303</v>
      </c>
      <c r="G168" s="56"/>
      <c r="H168" s="86">
        <f>H169</f>
        <v>0</v>
      </c>
    </row>
    <row r="169" spans="1:8" s="29" customFormat="1" ht="18" hidden="1">
      <c r="A169" s="54"/>
      <c r="B169" s="55" t="s">
        <v>239</v>
      </c>
      <c r="C169" s="55">
        <v>992</v>
      </c>
      <c r="D169" s="56" t="s">
        <v>237</v>
      </c>
      <c r="E169" s="56" t="s">
        <v>235</v>
      </c>
      <c r="F169" s="56" t="s">
        <v>303</v>
      </c>
      <c r="G169" s="56" t="s">
        <v>240</v>
      </c>
      <c r="H169" s="86">
        <f>700000+100000-49772-100000-431378-172100-46750</f>
        <v>0</v>
      </c>
    </row>
    <row r="170" spans="1:8" s="29" customFormat="1" ht="54" hidden="1">
      <c r="A170" s="54"/>
      <c r="B170" s="55" t="s">
        <v>419</v>
      </c>
      <c r="C170" s="55">
        <v>992</v>
      </c>
      <c r="D170" s="56" t="s">
        <v>237</v>
      </c>
      <c r="E170" s="56" t="s">
        <v>235</v>
      </c>
      <c r="F170" s="56" t="s">
        <v>475</v>
      </c>
      <c r="G170" s="56" t="s">
        <v>418</v>
      </c>
      <c r="H170" s="86">
        <v>141000</v>
      </c>
    </row>
    <row r="171" spans="1:8" s="29" customFormat="1" ht="34.5" hidden="1" customHeight="1">
      <c r="A171" s="54"/>
      <c r="B171" s="91" t="s">
        <v>478</v>
      </c>
      <c r="C171" s="55">
        <v>992</v>
      </c>
      <c r="D171" s="56" t="s">
        <v>237</v>
      </c>
      <c r="E171" s="56" t="s">
        <v>235</v>
      </c>
      <c r="F171" s="56" t="s">
        <v>477</v>
      </c>
      <c r="G171" s="56"/>
      <c r="H171" s="86">
        <f>H172+H173</f>
        <v>987000</v>
      </c>
    </row>
    <row r="172" spans="1:8" s="29" customFormat="1" ht="54" hidden="1">
      <c r="A172" s="54"/>
      <c r="B172" s="55" t="s">
        <v>419</v>
      </c>
      <c r="C172" s="55">
        <v>992</v>
      </c>
      <c r="D172" s="56" t="s">
        <v>237</v>
      </c>
      <c r="E172" s="56" t="s">
        <v>235</v>
      </c>
      <c r="F172" s="56" t="s">
        <v>477</v>
      </c>
      <c r="G172" s="56" t="s">
        <v>418</v>
      </c>
      <c r="H172" s="86">
        <f>250000+737000</f>
        <v>987000</v>
      </c>
    </row>
    <row r="173" spans="1:8" s="29" customFormat="1" ht="21" hidden="1" customHeight="1">
      <c r="A173" s="54"/>
      <c r="B173" s="91" t="s">
        <v>261</v>
      </c>
      <c r="C173" s="55">
        <v>992</v>
      </c>
      <c r="D173" s="56" t="s">
        <v>237</v>
      </c>
      <c r="E173" s="56" t="s">
        <v>235</v>
      </c>
      <c r="F173" s="56" t="s">
        <v>477</v>
      </c>
      <c r="G173" s="56" t="s">
        <v>465</v>
      </c>
      <c r="H173" s="86">
        <v>0</v>
      </c>
    </row>
    <row r="174" spans="1:8" s="29" customFormat="1" ht="18">
      <c r="A174" s="59"/>
      <c r="B174" s="55" t="s">
        <v>263</v>
      </c>
      <c r="C174" s="55">
        <v>992</v>
      </c>
      <c r="D174" s="56" t="s">
        <v>237</v>
      </c>
      <c r="E174" s="56" t="s">
        <v>249</v>
      </c>
      <c r="F174" s="56"/>
      <c r="G174" s="56"/>
      <c r="H174" s="86">
        <f>№6!H256</f>
        <v>1438133.01</v>
      </c>
    </row>
    <row r="175" spans="1:8" s="29" customFormat="1" ht="36" hidden="1">
      <c r="A175" s="54"/>
      <c r="B175" s="55" t="s">
        <v>294</v>
      </c>
      <c r="C175" s="55">
        <v>992</v>
      </c>
      <c r="D175" s="56" t="s">
        <v>237</v>
      </c>
      <c r="E175" s="56" t="s">
        <v>249</v>
      </c>
      <c r="F175" s="56" t="s">
        <v>295</v>
      </c>
      <c r="G175" s="56"/>
      <c r="H175" s="86">
        <f>H176</f>
        <v>0</v>
      </c>
    </row>
    <row r="176" spans="1:8" s="29" customFormat="1" ht="54" hidden="1">
      <c r="A176" s="54"/>
      <c r="B176" s="55" t="s">
        <v>304</v>
      </c>
      <c r="C176" s="55">
        <v>992</v>
      </c>
      <c r="D176" s="56" t="s">
        <v>237</v>
      </c>
      <c r="E176" s="56" t="s">
        <v>249</v>
      </c>
      <c r="F176" s="56" t="s">
        <v>305</v>
      </c>
      <c r="G176" s="56"/>
      <c r="H176" s="86">
        <f>H177+H178</f>
        <v>0</v>
      </c>
    </row>
    <row r="177" spans="1:8" s="29" customFormat="1" ht="18" hidden="1">
      <c r="A177" s="54"/>
      <c r="B177" s="55" t="s">
        <v>261</v>
      </c>
      <c r="C177" s="55">
        <v>992</v>
      </c>
      <c r="D177" s="56" t="s">
        <v>237</v>
      </c>
      <c r="E177" s="56" t="s">
        <v>249</v>
      </c>
      <c r="F177" s="56" t="s">
        <v>305</v>
      </c>
      <c r="G177" s="56" t="s">
        <v>258</v>
      </c>
      <c r="H177" s="86"/>
    </row>
    <row r="178" spans="1:8" s="29" customFormat="1" ht="18" hidden="1">
      <c r="A178" s="54"/>
      <c r="B178" s="55" t="s">
        <v>239</v>
      </c>
      <c r="C178" s="55">
        <v>992</v>
      </c>
      <c r="D178" s="56" t="s">
        <v>237</v>
      </c>
      <c r="E178" s="56" t="s">
        <v>249</v>
      </c>
      <c r="F178" s="56" t="s">
        <v>305</v>
      </c>
      <c r="G178" s="56" t="s">
        <v>240</v>
      </c>
      <c r="H178" s="86"/>
    </row>
    <row r="179" spans="1:8" s="29" customFormat="1" ht="36" hidden="1">
      <c r="A179" s="54"/>
      <c r="B179" s="55" t="s">
        <v>480</v>
      </c>
      <c r="C179" s="55">
        <v>992</v>
      </c>
      <c r="D179" s="56" t="s">
        <v>237</v>
      </c>
      <c r="E179" s="56" t="s">
        <v>249</v>
      </c>
      <c r="F179" s="56" t="s">
        <v>479</v>
      </c>
      <c r="G179" s="56"/>
      <c r="H179" s="86">
        <f>H180+H183+H185+H187+H197</f>
        <v>1627534.93</v>
      </c>
    </row>
    <row r="180" spans="1:8" s="29" customFormat="1" ht="35.25" hidden="1" customHeight="1">
      <c r="A180" s="54"/>
      <c r="B180" s="90" t="s">
        <v>482</v>
      </c>
      <c r="C180" s="55">
        <v>992</v>
      </c>
      <c r="D180" s="56" t="s">
        <v>237</v>
      </c>
      <c r="E180" s="56" t="s">
        <v>249</v>
      </c>
      <c r="F180" s="56" t="s">
        <v>481</v>
      </c>
      <c r="G180" s="56"/>
      <c r="H180" s="86">
        <f>H181+H182</f>
        <v>623826.19999999995</v>
      </c>
    </row>
    <row r="181" spans="1:8" s="29" customFormat="1" ht="54" hidden="1">
      <c r="A181" s="54"/>
      <c r="B181" s="55" t="s">
        <v>419</v>
      </c>
      <c r="C181" s="55">
        <v>992</v>
      </c>
      <c r="D181" s="56" t="s">
        <v>237</v>
      </c>
      <c r="E181" s="56" t="s">
        <v>249</v>
      </c>
      <c r="F181" s="56" t="s">
        <v>481</v>
      </c>
      <c r="G181" s="56" t="s">
        <v>418</v>
      </c>
      <c r="H181" s="86">
        <f>160000+100000+400000-36173.8</f>
        <v>623826.19999999995</v>
      </c>
    </row>
    <row r="182" spans="1:8" s="29" customFormat="1" ht="21" hidden="1" customHeight="1">
      <c r="A182" s="54"/>
      <c r="B182" s="91" t="s">
        <v>261</v>
      </c>
      <c r="C182" s="55">
        <v>992</v>
      </c>
      <c r="D182" s="56" t="s">
        <v>237</v>
      </c>
      <c r="E182" s="56" t="s">
        <v>249</v>
      </c>
      <c r="F182" s="56" t="s">
        <v>481</v>
      </c>
      <c r="G182" s="56" t="s">
        <v>465</v>
      </c>
      <c r="H182" s="86">
        <v>0</v>
      </c>
    </row>
    <row r="183" spans="1:8" s="29" customFormat="1" ht="36" hidden="1">
      <c r="A183" s="54"/>
      <c r="B183" s="55" t="s">
        <v>484</v>
      </c>
      <c r="C183" s="55">
        <v>992</v>
      </c>
      <c r="D183" s="56" t="s">
        <v>237</v>
      </c>
      <c r="E183" s="56" t="s">
        <v>249</v>
      </c>
      <c r="F183" s="56" t="s">
        <v>483</v>
      </c>
      <c r="G183" s="56"/>
      <c r="H183" s="86">
        <f>H184</f>
        <v>0</v>
      </c>
    </row>
    <row r="184" spans="1:8" s="29" customFormat="1" ht="54" hidden="1">
      <c r="A184" s="54"/>
      <c r="B184" s="55" t="s">
        <v>419</v>
      </c>
      <c r="C184" s="55">
        <v>992</v>
      </c>
      <c r="D184" s="56" t="s">
        <v>237</v>
      </c>
      <c r="E184" s="56" t="s">
        <v>249</v>
      </c>
      <c r="F184" s="56" t="s">
        <v>483</v>
      </c>
      <c r="G184" s="56" t="s">
        <v>418</v>
      </c>
      <c r="H184" s="86">
        <v>0</v>
      </c>
    </row>
    <row r="185" spans="1:8" s="29" customFormat="1" ht="36" hidden="1">
      <c r="A185" s="54"/>
      <c r="B185" s="55" t="s">
        <v>360</v>
      </c>
      <c r="C185" s="55">
        <v>992</v>
      </c>
      <c r="D185" s="56" t="s">
        <v>237</v>
      </c>
      <c r="E185" s="56" t="s">
        <v>249</v>
      </c>
      <c r="F185" s="56" t="s">
        <v>485</v>
      </c>
      <c r="G185" s="56"/>
      <c r="H185" s="86">
        <f>H186</f>
        <v>86173.8</v>
      </c>
    </row>
    <row r="186" spans="1:8" s="29" customFormat="1" ht="54" hidden="1">
      <c r="A186" s="54"/>
      <c r="B186" s="55" t="s">
        <v>419</v>
      </c>
      <c r="C186" s="55">
        <v>992</v>
      </c>
      <c r="D186" s="56" t="s">
        <v>237</v>
      </c>
      <c r="E186" s="56" t="s">
        <v>249</v>
      </c>
      <c r="F186" s="56" t="s">
        <v>485</v>
      </c>
      <c r="G186" s="56" t="s">
        <v>418</v>
      </c>
      <c r="H186" s="86">
        <v>86173.8</v>
      </c>
    </row>
    <row r="187" spans="1:8" s="29" customFormat="1" ht="54" hidden="1">
      <c r="A187" s="54"/>
      <c r="B187" s="55" t="s">
        <v>308</v>
      </c>
      <c r="C187" s="55">
        <v>992</v>
      </c>
      <c r="D187" s="56" t="s">
        <v>237</v>
      </c>
      <c r="E187" s="56" t="s">
        <v>249</v>
      </c>
      <c r="F187" s="56" t="s">
        <v>486</v>
      </c>
      <c r="G187" s="56"/>
      <c r="H187" s="86">
        <f>H195+H196</f>
        <v>617534.92999999993</v>
      </c>
    </row>
    <row r="188" spans="1:8" s="29" customFormat="1" ht="18" hidden="1">
      <c r="A188" s="54"/>
      <c r="B188" s="55" t="s">
        <v>239</v>
      </c>
      <c r="C188" s="55">
        <v>992</v>
      </c>
      <c r="D188" s="56" t="s">
        <v>237</v>
      </c>
      <c r="E188" s="56" t="s">
        <v>249</v>
      </c>
      <c r="F188" s="56" t="s">
        <v>306</v>
      </c>
      <c r="G188" s="56" t="s">
        <v>240</v>
      </c>
      <c r="H188" s="86">
        <v>0</v>
      </c>
    </row>
    <row r="189" spans="1:8" s="29" customFormat="1" ht="18" hidden="1">
      <c r="A189" s="54"/>
      <c r="B189" s="55" t="s">
        <v>330</v>
      </c>
      <c r="C189" s="55">
        <v>992</v>
      </c>
      <c r="D189" s="56" t="s">
        <v>237</v>
      </c>
      <c r="E189" s="56" t="s">
        <v>249</v>
      </c>
      <c r="F189" s="56" t="s">
        <v>331</v>
      </c>
      <c r="G189" s="56"/>
      <c r="H189" s="86">
        <f>H190</f>
        <v>0</v>
      </c>
    </row>
    <row r="190" spans="1:8" s="29" customFormat="1" ht="36" hidden="1">
      <c r="A190" s="54"/>
      <c r="B190" s="55" t="s">
        <v>399</v>
      </c>
      <c r="C190" s="55">
        <v>992</v>
      </c>
      <c r="D190" s="56" t="s">
        <v>237</v>
      </c>
      <c r="E190" s="56" t="s">
        <v>249</v>
      </c>
      <c r="F190" s="56" t="s">
        <v>307</v>
      </c>
      <c r="G190" s="56" t="s">
        <v>204</v>
      </c>
      <c r="H190" s="86"/>
    </row>
    <row r="191" spans="1:8" s="29" customFormat="1" ht="54" hidden="1" customHeight="1">
      <c r="A191" s="54"/>
      <c r="B191" s="55" t="s">
        <v>308</v>
      </c>
      <c r="C191" s="55">
        <v>992</v>
      </c>
      <c r="D191" s="56" t="s">
        <v>237</v>
      </c>
      <c r="E191" s="56" t="s">
        <v>249</v>
      </c>
      <c r="F191" s="56" t="s">
        <v>309</v>
      </c>
      <c r="G191" s="56"/>
      <c r="H191" s="86">
        <f>H192</f>
        <v>0</v>
      </c>
    </row>
    <row r="192" spans="1:8" s="29" customFormat="1" ht="32.25" hidden="1" customHeight="1">
      <c r="A192" s="54"/>
      <c r="B192" s="55" t="s">
        <v>239</v>
      </c>
      <c r="C192" s="55">
        <v>992</v>
      </c>
      <c r="D192" s="56" t="s">
        <v>237</v>
      </c>
      <c r="E192" s="56" t="s">
        <v>249</v>
      </c>
      <c r="F192" s="56" t="s">
        <v>309</v>
      </c>
      <c r="G192" s="56" t="s">
        <v>240</v>
      </c>
      <c r="H192" s="86">
        <v>0</v>
      </c>
    </row>
    <row r="193" spans="1:8" s="29" customFormat="1" ht="64.5" hidden="1" customHeight="1">
      <c r="A193" s="54"/>
      <c r="B193" s="55" t="s">
        <v>310</v>
      </c>
      <c r="C193" s="55">
        <v>992</v>
      </c>
      <c r="D193" s="56" t="s">
        <v>237</v>
      </c>
      <c r="E193" s="56" t="s">
        <v>249</v>
      </c>
      <c r="F193" s="56" t="s">
        <v>311</v>
      </c>
      <c r="G193" s="56"/>
      <c r="H193" s="86">
        <f>H194</f>
        <v>0</v>
      </c>
    </row>
    <row r="194" spans="1:8" s="29" customFormat="1" ht="18.75" hidden="1" customHeight="1">
      <c r="A194" s="54"/>
      <c r="B194" s="55" t="s">
        <v>239</v>
      </c>
      <c r="C194" s="55">
        <v>992</v>
      </c>
      <c r="D194" s="56" t="s">
        <v>237</v>
      </c>
      <c r="E194" s="56" t="s">
        <v>249</v>
      </c>
      <c r="F194" s="56" t="s">
        <v>311</v>
      </c>
      <c r="G194" s="56" t="s">
        <v>240</v>
      </c>
      <c r="H194" s="86"/>
    </row>
    <row r="195" spans="1:8" s="29" customFormat="1" ht="54" hidden="1">
      <c r="A195" s="54"/>
      <c r="B195" s="55" t="s">
        <v>419</v>
      </c>
      <c r="C195" s="55">
        <v>992</v>
      </c>
      <c r="D195" s="56" t="s">
        <v>237</v>
      </c>
      <c r="E195" s="56" t="s">
        <v>249</v>
      </c>
      <c r="F195" s="56" t="s">
        <v>486</v>
      </c>
      <c r="G195" s="56" t="s">
        <v>418</v>
      </c>
      <c r="H195" s="86">
        <f>250000+100000-9114-1000+461538.93-1000-3675-26000-233200+79985</f>
        <v>617534.92999999993</v>
      </c>
    </row>
    <row r="196" spans="1:8" s="29" customFormat="1" ht="21" hidden="1" customHeight="1">
      <c r="A196" s="54"/>
      <c r="B196" s="91" t="s">
        <v>261</v>
      </c>
      <c r="C196" s="55">
        <v>992</v>
      </c>
      <c r="D196" s="56" t="s">
        <v>237</v>
      </c>
      <c r="E196" s="56" t="s">
        <v>249</v>
      </c>
      <c r="F196" s="56" t="s">
        <v>486</v>
      </c>
      <c r="G196" s="56" t="s">
        <v>465</v>
      </c>
      <c r="H196" s="86">
        <v>0</v>
      </c>
    </row>
    <row r="197" spans="1:8" s="29" customFormat="1" ht="94.5" hidden="1" customHeight="1">
      <c r="A197" s="54"/>
      <c r="B197" s="55" t="s">
        <v>370</v>
      </c>
      <c r="C197" s="55">
        <v>992</v>
      </c>
      <c r="D197" s="56" t="s">
        <v>237</v>
      </c>
      <c r="E197" s="56" t="s">
        <v>249</v>
      </c>
      <c r="F197" s="56" t="s">
        <v>583</v>
      </c>
      <c r="G197" s="56"/>
      <c r="H197" s="86">
        <f>H198</f>
        <v>300000</v>
      </c>
    </row>
    <row r="198" spans="1:8" s="29" customFormat="1" ht="54" hidden="1">
      <c r="A198" s="54"/>
      <c r="B198" s="55" t="s">
        <v>419</v>
      </c>
      <c r="C198" s="55">
        <v>992</v>
      </c>
      <c r="D198" s="56" t="s">
        <v>237</v>
      </c>
      <c r="E198" s="56" t="s">
        <v>249</v>
      </c>
      <c r="F198" s="56" t="s">
        <v>583</v>
      </c>
      <c r="G198" s="56" t="s">
        <v>418</v>
      </c>
      <c r="H198" s="86">
        <v>300000</v>
      </c>
    </row>
    <row r="199" spans="1:8" s="29" customFormat="1" ht="54.75" hidden="1" customHeight="1">
      <c r="A199" s="54"/>
      <c r="B199" s="90" t="s">
        <v>377</v>
      </c>
      <c r="C199" s="55">
        <v>992</v>
      </c>
      <c r="D199" s="56" t="s">
        <v>237</v>
      </c>
      <c r="E199" s="56" t="s">
        <v>249</v>
      </c>
      <c r="F199" s="56" t="s">
        <v>313</v>
      </c>
      <c r="G199" s="56" t="s">
        <v>376</v>
      </c>
      <c r="H199" s="86">
        <v>0</v>
      </c>
    </row>
    <row r="200" spans="1:8" s="29" customFormat="1" ht="77.25" hidden="1" customHeight="1">
      <c r="A200" s="54"/>
      <c r="B200" s="55" t="s">
        <v>370</v>
      </c>
      <c r="C200" s="55">
        <v>992</v>
      </c>
      <c r="D200" s="56" t="s">
        <v>237</v>
      </c>
      <c r="E200" s="56" t="s">
        <v>249</v>
      </c>
      <c r="F200" s="56" t="s">
        <v>371</v>
      </c>
      <c r="G200" s="56"/>
      <c r="H200" s="86">
        <f>H201</f>
        <v>0</v>
      </c>
    </row>
    <row r="201" spans="1:8" s="29" customFormat="1" ht="77.25" hidden="1" customHeight="1">
      <c r="A201" s="54"/>
      <c r="B201" s="55" t="s">
        <v>370</v>
      </c>
      <c r="C201" s="55">
        <v>992</v>
      </c>
      <c r="D201" s="56" t="s">
        <v>237</v>
      </c>
      <c r="E201" s="56" t="s">
        <v>249</v>
      </c>
      <c r="F201" s="56" t="s">
        <v>369</v>
      </c>
      <c r="G201" s="56"/>
      <c r="H201" s="86">
        <f>H202</f>
        <v>0</v>
      </c>
    </row>
    <row r="202" spans="1:8" s="29" customFormat="1" ht="18" hidden="1">
      <c r="A202" s="54"/>
      <c r="B202" s="55" t="s">
        <v>239</v>
      </c>
      <c r="C202" s="55">
        <v>992</v>
      </c>
      <c r="D202" s="56" t="s">
        <v>237</v>
      </c>
      <c r="E202" s="56" t="s">
        <v>249</v>
      </c>
      <c r="F202" s="56" t="s">
        <v>369</v>
      </c>
      <c r="G202" s="56" t="s">
        <v>240</v>
      </c>
      <c r="H202" s="86">
        <v>0</v>
      </c>
    </row>
    <row r="203" spans="1:8" s="29" customFormat="1" ht="17.399999999999999">
      <c r="A203" s="54" t="s">
        <v>231</v>
      </c>
      <c r="B203" s="79" t="s">
        <v>264</v>
      </c>
      <c r="C203" s="79">
        <v>992</v>
      </c>
      <c r="D203" s="88" t="s">
        <v>238</v>
      </c>
      <c r="E203" s="88" t="s">
        <v>205</v>
      </c>
      <c r="F203" s="88"/>
      <c r="G203" s="88"/>
      <c r="H203" s="82">
        <f>№6!H298</f>
        <v>20000</v>
      </c>
    </row>
    <row r="204" spans="1:8" s="29" customFormat="1" ht="18.75" customHeight="1">
      <c r="A204" s="61"/>
      <c r="B204" s="55" t="s">
        <v>163</v>
      </c>
      <c r="C204" s="55">
        <v>992</v>
      </c>
      <c r="D204" s="56" t="s">
        <v>238</v>
      </c>
      <c r="E204" s="56" t="s">
        <v>238</v>
      </c>
      <c r="F204" s="56"/>
      <c r="G204" s="56"/>
      <c r="H204" s="86">
        <f>№6!H299</f>
        <v>20000</v>
      </c>
    </row>
    <row r="205" spans="1:8" s="29" customFormat="1" ht="54" hidden="1">
      <c r="A205" s="61"/>
      <c r="B205" s="55" t="s">
        <v>488</v>
      </c>
      <c r="C205" s="55">
        <v>992</v>
      </c>
      <c r="D205" s="56" t="s">
        <v>238</v>
      </c>
      <c r="E205" s="56" t="s">
        <v>238</v>
      </c>
      <c r="F205" s="56" t="s">
        <v>487</v>
      </c>
      <c r="G205" s="56"/>
      <c r="H205" s="86">
        <f>H206</f>
        <v>10000</v>
      </c>
    </row>
    <row r="206" spans="1:8" s="29" customFormat="1" ht="35.25" hidden="1" customHeight="1">
      <c r="A206" s="54"/>
      <c r="B206" s="55" t="s">
        <v>490</v>
      </c>
      <c r="C206" s="55">
        <v>992</v>
      </c>
      <c r="D206" s="56" t="s">
        <v>238</v>
      </c>
      <c r="E206" s="56" t="s">
        <v>238</v>
      </c>
      <c r="F206" s="56" t="s">
        <v>489</v>
      </c>
      <c r="G206" s="56"/>
      <c r="H206" s="86">
        <f>H207</f>
        <v>10000</v>
      </c>
    </row>
    <row r="207" spans="1:8" s="29" customFormat="1" ht="36.9" hidden="1" customHeight="1">
      <c r="A207" s="54"/>
      <c r="B207" s="55" t="s">
        <v>314</v>
      </c>
      <c r="C207" s="55">
        <v>992</v>
      </c>
      <c r="D207" s="56" t="s">
        <v>238</v>
      </c>
      <c r="E207" s="56" t="s">
        <v>238</v>
      </c>
      <c r="F207" s="56" t="s">
        <v>491</v>
      </c>
      <c r="G207" s="56"/>
      <c r="H207" s="86">
        <f>H208</f>
        <v>10000</v>
      </c>
    </row>
    <row r="208" spans="1:8" s="29" customFormat="1" ht="54" hidden="1">
      <c r="A208" s="54"/>
      <c r="B208" s="55" t="s">
        <v>419</v>
      </c>
      <c r="C208" s="55">
        <v>992</v>
      </c>
      <c r="D208" s="56" t="s">
        <v>238</v>
      </c>
      <c r="E208" s="56" t="s">
        <v>238</v>
      </c>
      <c r="F208" s="56" t="s">
        <v>491</v>
      </c>
      <c r="G208" s="56" t="s">
        <v>418</v>
      </c>
      <c r="H208" s="86">
        <v>10000</v>
      </c>
    </row>
    <row r="209" spans="1:8" s="29" customFormat="1" ht="18" hidden="1" customHeight="1">
      <c r="A209" s="54"/>
      <c r="B209" s="55" t="s">
        <v>332</v>
      </c>
      <c r="C209" s="55">
        <v>992</v>
      </c>
      <c r="D209" s="56" t="s">
        <v>238</v>
      </c>
      <c r="E209" s="56" t="s">
        <v>238</v>
      </c>
      <c r="F209" s="56" t="s">
        <v>257</v>
      </c>
      <c r="G209" s="56"/>
      <c r="H209" s="86">
        <f>H210</f>
        <v>0</v>
      </c>
    </row>
    <row r="210" spans="1:8" s="29" customFormat="1" ht="91.5" hidden="1" customHeight="1">
      <c r="A210" s="54"/>
      <c r="B210" s="55" t="s">
        <v>326</v>
      </c>
      <c r="C210" s="55">
        <v>992</v>
      </c>
      <c r="D210" s="56" t="s">
        <v>238</v>
      </c>
      <c r="E210" s="56" t="s">
        <v>238</v>
      </c>
      <c r="F210" s="56" t="s">
        <v>312</v>
      </c>
      <c r="G210" s="56"/>
      <c r="H210" s="86">
        <f>H211</f>
        <v>0</v>
      </c>
    </row>
    <row r="211" spans="1:8" s="29" customFormat="1" ht="19.5" hidden="1" customHeight="1">
      <c r="A211" s="54"/>
      <c r="B211" s="55" t="s">
        <v>269</v>
      </c>
      <c r="C211" s="55">
        <v>992</v>
      </c>
      <c r="D211" s="56" t="s">
        <v>238</v>
      </c>
      <c r="E211" s="56" t="s">
        <v>238</v>
      </c>
      <c r="F211" s="56" t="s">
        <v>312</v>
      </c>
      <c r="G211" s="56" t="s">
        <v>270</v>
      </c>
      <c r="H211" s="86">
        <v>0</v>
      </c>
    </row>
    <row r="212" spans="1:8" s="29" customFormat="1" ht="17.399999999999999">
      <c r="A212" s="53" t="s">
        <v>278</v>
      </c>
      <c r="B212" s="79" t="s">
        <v>315</v>
      </c>
      <c r="C212" s="79">
        <v>992</v>
      </c>
      <c r="D212" s="88" t="s">
        <v>265</v>
      </c>
      <c r="E212" s="88" t="s">
        <v>205</v>
      </c>
      <c r="F212" s="88"/>
      <c r="G212" s="88"/>
      <c r="H212" s="82">
        <f>H213+H236</f>
        <v>6900919</v>
      </c>
    </row>
    <row r="213" spans="1:8" s="29" customFormat="1" ht="18">
      <c r="A213" s="59"/>
      <c r="B213" s="55" t="s">
        <v>266</v>
      </c>
      <c r="C213" s="55">
        <v>992</v>
      </c>
      <c r="D213" s="56" t="s">
        <v>265</v>
      </c>
      <c r="E213" s="56" t="s">
        <v>233</v>
      </c>
      <c r="F213" s="56"/>
      <c r="G213" s="55"/>
      <c r="H213" s="86">
        <f>№6!H308</f>
        <v>6900919</v>
      </c>
    </row>
    <row r="214" spans="1:8" s="29" customFormat="1" ht="56.25" hidden="1" customHeight="1">
      <c r="A214" s="59"/>
      <c r="B214" s="55" t="s">
        <v>493</v>
      </c>
      <c r="C214" s="55">
        <v>992</v>
      </c>
      <c r="D214" s="56" t="s">
        <v>265</v>
      </c>
      <c r="E214" s="56" t="s">
        <v>233</v>
      </c>
      <c r="F214" s="56" t="s">
        <v>492</v>
      </c>
      <c r="G214" s="56"/>
      <c r="H214" s="86">
        <f>H217+H224+H231</f>
        <v>10509609</v>
      </c>
    </row>
    <row r="215" spans="1:8" s="29" customFormat="1" ht="70.5" hidden="1" customHeight="1">
      <c r="A215" s="54"/>
      <c r="B215" s="94" t="s">
        <v>384</v>
      </c>
      <c r="C215" s="55">
        <v>992</v>
      </c>
      <c r="D215" s="56" t="s">
        <v>265</v>
      </c>
      <c r="E215" s="56" t="s">
        <v>233</v>
      </c>
      <c r="F215" s="56" t="s">
        <v>385</v>
      </c>
      <c r="G215" s="56"/>
      <c r="H215" s="86">
        <f>H216</f>
        <v>0</v>
      </c>
    </row>
    <row r="216" spans="1:8" s="29" customFormat="1" ht="42" hidden="1" customHeight="1">
      <c r="A216" s="54"/>
      <c r="B216" s="55" t="s">
        <v>342</v>
      </c>
      <c r="C216" s="55">
        <v>992</v>
      </c>
      <c r="D216" s="56" t="s">
        <v>265</v>
      </c>
      <c r="E216" s="56" t="s">
        <v>233</v>
      </c>
      <c r="F216" s="56" t="s">
        <v>385</v>
      </c>
      <c r="G216" s="56" t="s">
        <v>341</v>
      </c>
      <c r="H216" s="86">
        <v>0</v>
      </c>
    </row>
    <row r="217" spans="1:8" s="29" customFormat="1" ht="20.25" hidden="1" customHeight="1">
      <c r="A217" s="54"/>
      <c r="B217" s="55" t="s">
        <v>495</v>
      </c>
      <c r="C217" s="55">
        <v>992</v>
      </c>
      <c r="D217" s="56" t="s">
        <v>265</v>
      </c>
      <c r="E217" s="56" t="s">
        <v>233</v>
      </c>
      <c r="F217" s="56" t="s">
        <v>494</v>
      </c>
      <c r="G217" s="56"/>
      <c r="H217" s="86">
        <f>H218+H222+H220</f>
        <v>6142051</v>
      </c>
    </row>
    <row r="218" spans="1:8" s="29" customFormat="1" ht="54" hidden="1">
      <c r="A218" s="54"/>
      <c r="B218" s="55" t="s">
        <v>498</v>
      </c>
      <c r="C218" s="55">
        <v>992</v>
      </c>
      <c r="D218" s="56" t="s">
        <v>265</v>
      </c>
      <c r="E218" s="56" t="s">
        <v>233</v>
      </c>
      <c r="F218" s="56" t="s">
        <v>497</v>
      </c>
      <c r="G218" s="56"/>
      <c r="H218" s="86">
        <f>H219</f>
        <v>3681051</v>
      </c>
    </row>
    <row r="219" spans="1:8" s="29" customFormat="1" ht="74.25" hidden="1" customHeight="1">
      <c r="A219" s="54"/>
      <c r="B219" s="55" t="s">
        <v>499</v>
      </c>
      <c r="C219" s="55">
        <v>992</v>
      </c>
      <c r="D219" s="56" t="s">
        <v>265</v>
      </c>
      <c r="E219" s="56" t="s">
        <v>233</v>
      </c>
      <c r="F219" s="56" t="s">
        <v>497</v>
      </c>
      <c r="G219" s="56" t="s">
        <v>496</v>
      </c>
      <c r="H219" s="86">
        <f>3775177-94126</f>
        <v>3681051</v>
      </c>
    </row>
    <row r="220" spans="1:8" s="29" customFormat="1" ht="54" hidden="1">
      <c r="A220" s="54"/>
      <c r="B220" s="55" t="s">
        <v>567</v>
      </c>
      <c r="C220" s="55">
        <v>992</v>
      </c>
      <c r="D220" s="56" t="s">
        <v>265</v>
      </c>
      <c r="E220" s="56" t="s">
        <v>233</v>
      </c>
      <c r="F220" s="56" t="s">
        <v>566</v>
      </c>
      <c r="G220" s="56"/>
      <c r="H220" s="86">
        <f>H221</f>
        <v>670000</v>
      </c>
    </row>
    <row r="221" spans="1:8" s="29" customFormat="1" ht="76.5" hidden="1" customHeight="1">
      <c r="A221" s="54"/>
      <c r="B221" s="55" t="s">
        <v>499</v>
      </c>
      <c r="C221" s="55">
        <v>992</v>
      </c>
      <c r="D221" s="56" t="s">
        <v>265</v>
      </c>
      <c r="E221" s="56" t="s">
        <v>233</v>
      </c>
      <c r="F221" s="56" t="s">
        <v>566</v>
      </c>
      <c r="G221" s="56" t="s">
        <v>496</v>
      </c>
      <c r="H221" s="86">
        <f>620000+50000</f>
        <v>670000</v>
      </c>
    </row>
    <row r="222" spans="1:8" s="29" customFormat="1" ht="18" hidden="1">
      <c r="A222" s="54"/>
      <c r="B222" s="55" t="s">
        <v>364</v>
      </c>
      <c r="C222" s="55">
        <v>992</v>
      </c>
      <c r="D222" s="56" t="s">
        <v>265</v>
      </c>
      <c r="E222" s="56" t="s">
        <v>233</v>
      </c>
      <c r="F222" s="56" t="s">
        <v>501</v>
      </c>
      <c r="G222" s="56"/>
      <c r="H222" s="86">
        <f>H223</f>
        <v>1791000</v>
      </c>
    </row>
    <row r="223" spans="1:8" s="29" customFormat="1" ht="75" hidden="1" customHeight="1">
      <c r="A223" s="54"/>
      <c r="B223" s="55" t="s">
        <v>499</v>
      </c>
      <c r="C223" s="55">
        <v>992</v>
      </c>
      <c r="D223" s="56" t="s">
        <v>265</v>
      </c>
      <c r="E223" s="56" t="s">
        <v>233</v>
      </c>
      <c r="F223" s="56" t="s">
        <v>501</v>
      </c>
      <c r="G223" s="56" t="s">
        <v>496</v>
      </c>
      <c r="H223" s="86">
        <f>1187300+602700+1000</f>
        <v>1791000</v>
      </c>
    </row>
    <row r="224" spans="1:8" s="29" customFormat="1" ht="18" hidden="1">
      <c r="A224" s="59"/>
      <c r="B224" s="55" t="s">
        <v>503</v>
      </c>
      <c r="C224" s="55">
        <v>992</v>
      </c>
      <c r="D224" s="56" t="s">
        <v>265</v>
      </c>
      <c r="E224" s="56" t="s">
        <v>233</v>
      </c>
      <c r="F224" s="56" t="s">
        <v>502</v>
      </c>
      <c r="G224" s="56"/>
      <c r="H224" s="86">
        <f>H225+H227</f>
        <v>1965258</v>
      </c>
    </row>
    <row r="225" spans="1:8" s="29" customFormat="1" ht="54" hidden="1">
      <c r="A225" s="59"/>
      <c r="B225" s="55" t="s">
        <v>498</v>
      </c>
      <c r="C225" s="55">
        <v>992</v>
      </c>
      <c r="D225" s="56" t="s">
        <v>265</v>
      </c>
      <c r="E225" s="56" t="s">
        <v>233</v>
      </c>
      <c r="F225" s="56" t="s">
        <v>504</v>
      </c>
      <c r="G225" s="56"/>
      <c r="H225" s="86">
        <f>H226</f>
        <v>1565258</v>
      </c>
    </row>
    <row r="226" spans="1:8" s="29" customFormat="1" ht="76.5" hidden="1" customHeight="1">
      <c r="A226" s="59"/>
      <c r="B226" s="55" t="s">
        <v>499</v>
      </c>
      <c r="C226" s="55">
        <v>992</v>
      </c>
      <c r="D226" s="56" t="s">
        <v>265</v>
      </c>
      <c r="E226" s="56" t="s">
        <v>233</v>
      </c>
      <c r="F226" s="56" t="s">
        <v>504</v>
      </c>
      <c r="G226" s="56" t="s">
        <v>496</v>
      </c>
      <c r="H226" s="86">
        <f>1633232-67974</f>
        <v>1565258</v>
      </c>
    </row>
    <row r="227" spans="1:8" s="29" customFormat="1" ht="36.75" hidden="1" customHeight="1">
      <c r="A227" s="54"/>
      <c r="B227" s="55" t="s">
        <v>500</v>
      </c>
      <c r="C227" s="55">
        <v>992</v>
      </c>
      <c r="D227" s="56" t="s">
        <v>265</v>
      </c>
      <c r="E227" s="56" t="s">
        <v>233</v>
      </c>
      <c r="F227" s="56" t="s">
        <v>505</v>
      </c>
      <c r="G227" s="56"/>
      <c r="H227" s="86">
        <f>H230</f>
        <v>400000</v>
      </c>
    </row>
    <row r="228" spans="1:8" s="29" customFormat="1" ht="18" hidden="1">
      <c r="A228" s="54"/>
      <c r="B228" s="55" t="s">
        <v>366</v>
      </c>
      <c r="C228" s="55">
        <v>992</v>
      </c>
      <c r="D228" s="56" t="s">
        <v>265</v>
      </c>
      <c r="E228" s="56" t="s">
        <v>233</v>
      </c>
      <c r="F228" s="56" t="s">
        <v>365</v>
      </c>
      <c r="G228" s="56"/>
      <c r="H228" s="86">
        <f>H229</f>
        <v>0</v>
      </c>
    </row>
    <row r="229" spans="1:8" s="29" customFormat="1" ht="36" hidden="1">
      <c r="A229" s="54"/>
      <c r="B229" s="55" t="s">
        <v>342</v>
      </c>
      <c r="C229" s="55">
        <v>992</v>
      </c>
      <c r="D229" s="56" t="s">
        <v>265</v>
      </c>
      <c r="E229" s="56" t="s">
        <v>233</v>
      </c>
      <c r="F229" s="56" t="s">
        <v>365</v>
      </c>
      <c r="G229" s="56" t="s">
        <v>341</v>
      </c>
      <c r="H229" s="86">
        <v>0</v>
      </c>
    </row>
    <row r="230" spans="1:8" s="29" customFormat="1" ht="74.25" hidden="1" customHeight="1">
      <c r="A230" s="54"/>
      <c r="B230" s="55" t="s">
        <v>499</v>
      </c>
      <c r="C230" s="55">
        <v>992</v>
      </c>
      <c r="D230" s="56" t="s">
        <v>265</v>
      </c>
      <c r="E230" s="56" t="s">
        <v>233</v>
      </c>
      <c r="F230" s="56" t="s">
        <v>505</v>
      </c>
      <c r="G230" s="56" t="s">
        <v>496</v>
      </c>
      <c r="H230" s="86">
        <v>400000</v>
      </c>
    </row>
    <row r="231" spans="1:8" s="29" customFormat="1" ht="36" hidden="1">
      <c r="A231" s="54"/>
      <c r="B231" s="55" t="s">
        <v>581</v>
      </c>
      <c r="C231" s="55">
        <v>992</v>
      </c>
      <c r="D231" s="56" t="s">
        <v>265</v>
      </c>
      <c r="E231" s="56" t="s">
        <v>233</v>
      </c>
      <c r="F231" s="56" t="s">
        <v>580</v>
      </c>
      <c r="G231" s="56"/>
      <c r="H231" s="86">
        <f>H234+H232</f>
        <v>2402300</v>
      </c>
    </row>
    <row r="232" spans="1:8" s="29" customFormat="1" ht="90" hidden="1">
      <c r="A232" s="54"/>
      <c r="B232" s="55" t="s">
        <v>579</v>
      </c>
      <c r="C232" s="55">
        <v>992</v>
      </c>
      <c r="D232" s="56" t="s">
        <v>265</v>
      </c>
      <c r="E232" s="56" t="s">
        <v>233</v>
      </c>
      <c r="F232" s="56" t="s">
        <v>582</v>
      </c>
      <c r="G232" s="56"/>
      <c r="H232" s="86">
        <f>H233</f>
        <v>2240200</v>
      </c>
    </row>
    <row r="233" spans="1:8" s="29" customFormat="1" ht="72" hidden="1">
      <c r="A233" s="54"/>
      <c r="B233" s="55" t="s">
        <v>499</v>
      </c>
      <c r="C233" s="55">
        <v>992</v>
      </c>
      <c r="D233" s="56" t="s">
        <v>265</v>
      </c>
      <c r="E233" s="56" t="s">
        <v>233</v>
      </c>
      <c r="F233" s="56" t="s">
        <v>582</v>
      </c>
      <c r="G233" s="56" t="s">
        <v>496</v>
      </c>
      <c r="H233" s="86">
        <v>2240200</v>
      </c>
    </row>
    <row r="234" spans="1:8" s="29" customFormat="1" ht="74.25" hidden="1" customHeight="1">
      <c r="A234" s="59"/>
      <c r="B234" s="55" t="s">
        <v>579</v>
      </c>
      <c r="C234" s="55">
        <v>992</v>
      </c>
      <c r="D234" s="56" t="s">
        <v>265</v>
      </c>
      <c r="E234" s="56" t="s">
        <v>233</v>
      </c>
      <c r="F234" s="56" t="s">
        <v>578</v>
      </c>
      <c r="G234" s="56"/>
      <c r="H234" s="86">
        <f>H235</f>
        <v>162100</v>
      </c>
    </row>
    <row r="235" spans="1:8" s="29" customFormat="1" ht="74.25" hidden="1" customHeight="1">
      <c r="A235" s="59"/>
      <c r="B235" s="55" t="s">
        <v>499</v>
      </c>
      <c r="C235" s="55">
        <v>992</v>
      </c>
      <c r="D235" s="56" t="s">
        <v>265</v>
      </c>
      <c r="E235" s="56" t="s">
        <v>233</v>
      </c>
      <c r="F235" s="56" t="s">
        <v>578</v>
      </c>
      <c r="G235" s="56" t="s">
        <v>496</v>
      </c>
      <c r="H235" s="86">
        <v>162100</v>
      </c>
    </row>
    <row r="236" spans="1:8" s="29" customFormat="1" ht="36" hidden="1">
      <c r="A236" s="53"/>
      <c r="B236" s="90" t="s">
        <v>568</v>
      </c>
      <c r="C236" s="55">
        <v>992</v>
      </c>
      <c r="D236" s="56" t="s">
        <v>265</v>
      </c>
      <c r="E236" s="56" t="s">
        <v>236</v>
      </c>
      <c r="F236" s="56"/>
      <c r="G236" s="56"/>
      <c r="H236" s="86">
        <f>№6!H349</f>
        <v>0</v>
      </c>
    </row>
    <row r="237" spans="1:8" s="29" customFormat="1" ht="54" hidden="1">
      <c r="A237" s="54"/>
      <c r="B237" s="55" t="s">
        <v>570</v>
      </c>
      <c r="C237" s="55">
        <v>992</v>
      </c>
      <c r="D237" s="56" t="s">
        <v>265</v>
      </c>
      <c r="E237" s="56" t="s">
        <v>236</v>
      </c>
      <c r="F237" s="56" t="s">
        <v>569</v>
      </c>
      <c r="G237" s="56"/>
      <c r="H237" s="86">
        <f>H236</f>
        <v>0</v>
      </c>
    </row>
    <row r="238" spans="1:8" s="29" customFormat="1" ht="74.25" hidden="1" customHeight="1">
      <c r="A238" s="54"/>
      <c r="B238" s="55" t="s">
        <v>499</v>
      </c>
      <c r="C238" s="55">
        <v>992</v>
      </c>
      <c r="D238" s="56" t="s">
        <v>265</v>
      </c>
      <c r="E238" s="56" t="s">
        <v>236</v>
      </c>
      <c r="F238" s="56" t="s">
        <v>569</v>
      </c>
      <c r="G238" s="56" t="s">
        <v>496</v>
      </c>
      <c r="H238" s="86">
        <v>161200</v>
      </c>
    </row>
    <row r="239" spans="1:8" s="139" customFormat="1" ht="17.399999999999999">
      <c r="A239" s="54" t="s">
        <v>571</v>
      </c>
      <c r="B239" s="79" t="s">
        <v>690</v>
      </c>
      <c r="C239" s="79"/>
      <c r="D239" s="88" t="s">
        <v>253</v>
      </c>
      <c r="E239" s="88" t="s">
        <v>205</v>
      </c>
      <c r="F239" s="88"/>
      <c r="G239" s="88"/>
      <c r="H239" s="82">
        <f>H240</f>
        <v>105000</v>
      </c>
    </row>
    <row r="240" spans="1:8" s="29" customFormat="1" ht="36">
      <c r="A240" s="54"/>
      <c r="B240" s="55" t="s">
        <v>0</v>
      </c>
      <c r="C240" s="55"/>
      <c r="D240" s="56" t="s">
        <v>253</v>
      </c>
      <c r="E240" s="56" t="s">
        <v>249</v>
      </c>
      <c r="F240" s="56"/>
      <c r="G240" s="56"/>
      <c r="H240" s="86">
        <f>№6!H354</f>
        <v>105000</v>
      </c>
    </row>
    <row r="241" spans="1:8" s="29" customFormat="1" ht="18.75" customHeight="1">
      <c r="A241" s="57">
        <v>9</v>
      </c>
      <c r="B241" s="79" t="s">
        <v>267</v>
      </c>
      <c r="C241" s="79">
        <v>992</v>
      </c>
      <c r="D241" s="88" t="s">
        <v>243</v>
      </c>
      <c r="E241" s="88" t="s">
        <v>205</v>
      </c>
      <c r="F241" s="88"/>
      <c r="G241" s="88"/>
      <c r="H241" s="82">
        <f>№6!H360</f>
        <v>10000</v>
      </c>
    </row>
    <row r="242" spans="1:8" s="29" customFormat="1" ht="18">
      <c r="A242" s="59"/>
      <c r="B242" s="55" t="s">
        <v>316</v>
      </c>
      <c r="C242" s="55">
        <v>992</v>
      </c>
      <c r="D242" s="56" t="s">
        <v>243</v>
      </c>
      <c r="E242" s="56" t="s">
        <v>233</v>
      </c>
      <c r="F242" s="56"/>
      <c r="G242" s="56"/>
      <c r="H242" s="86">
        <f>№6!H361</f>
        <v>10000</v>
      </c>
    </row>
    <row r="243" spans="1:8" s="29" customFormat="1" ht="36.75" hidden="1" customHeight="1">
      <c r="A243" s="54"/>
      <c r="B243" s="55" t="s">
        <v>507</v>
      </c>
      <c r="C243" s="55">
        <v>992</v>
      </c>
      <c r="D243" s="56" t="s">
        <v>243</v>
      </c>
      <c r="E243" s="56" t="s">
        <v>233</v>
      </c>
      <c r="F243" s="56" t="s">
        <v>506</v>
      </c>
      <c r="G243" s="56"/>
      <c r="H243" s="86">
        <f>H244</f>
        <v>50000</v>
      </c>
    </row>
    <row r="244" spans="1:8" s="29" customFormat="1" ht="36" hidden="1" customHeight="1">
      <c r="A244" s="54"/>
      <c r="B244" s="55" t="s">
        <v>268</v>
      </c>
      <c r="C244" s="55">
        <v>992</v>
      </c>
      <c r="D244" s="56" t="s">
        <v>243</v>
      </c>
      <c r="E244" s="56" t="s">
        <v>233</v>
      </c>
      <c r="F244" s="56" t="s">
        <v>508</v>
      </c>
      <c r="G244" s="56"/>
      <c r="H244" s="86">
        <f>H245</f>
        <v>50000</v>
      </c>
    </row>
    <row r="245" spans="1:8" s="29" customFormat="1" ht="37.5" hidden="1" customHeight="1">
      <c r="A245" s="54"/>
      <c r="B245" s="55" t="s">
        <v>510</v>
      </c>
      <c r="C245" s="55">
        <v>992</v>
      </c>
      <c r="D245" s="56" t="s">
        <v>243</v>
      </c>
      <c r="E245" s="56" t="s">
        <v>233</v>
      </c>
      <c r="F245" s="56" t="s">
        <v>509</v>
      </c>
      <c r="G245" s="56"/>
      <c r="H245" s="86">
        <f>H250</f>
        <v>50000</v>
      </c>
    </row>
    <row r="246" spans="1:8" s="29" customFormat="1" ht="17.399999999999999" hidden="1">
      <c r="A246" s="54"/>
      <c r="B246" s="79" t="s">
        <v>335</v>
      </c>
      <c r="C246" s="79">
        <v>992</v>
      </c>
      <c r="D246" s="88" t="s">
        <v>243</v>
      </c>
      <c r="E246" s="88" t="s">
        <v>235</v>
      </c>
      <c r="F246" s="88"/>
      <c r="G246" s="88"/>
      <c r="H246" s="82">
        <f>H247</f>
        <v>0</v>
      </c>
    </row>
    <row r="247" spans="1:8" s="29" customFormat="1" ht="36" hidden="1">
      <c r="A247" s="54"/>
      <c r="B247" s="55" t="s">
        <v>332</v>
      </c>
      <c r="C247" s="55">
        <v>992</v>
      </c>
      <c r="D247" s="56" t="s">
        <v>243</v>
      </c>
      <c r="E247" s="56" t="s">
        <v>235</v>
      </c>
      <c r="F247" s="56" t="s">
        <v>257</v>
      </c>
      <c r="G247" s="56"/>
      <c r="H247" s="86">
        <f>H248</f>
        <v>0</v>
      </c>
    </row>
    <row r="248" spans="1:8" s="29" customFormat="1" ht="75.75" hidden="1" customHeight="1">
      <c r="A248" s="54"/>
      <c r="B248" s="55" t="s">
        <v>333</v>
      </c>
      <c r="C248" s="55">
        <v>992</v>
      </c>
      <c r="D248" s="56" t="s">
        <v>243</v>
      </c>
      <c r="E248" s="56" t="s">
        <v>235</v>
      </c>
      <c r="F248" s="56" t="s">
        <v>334</v>
      </c>
      <c r="G248" s="56"/>
      <c r="H248" s="86">
        <f>H249</f>
        <v>0</v>
      </c>
    </row>
    <row r="249" spans="1:8" s="29" customFormat="1" ht="18" hidden="1">
      <c r="A249" s="54"/>
      <c r="B249" s="55" t="s">
        <v>239</v>
      </c>
      <c r="C249" s="55">
        <v>992</v>
      </c>
      <c r="D249" s="56" t="s">
        <v>243</v>
      </c>
      <c r="E249" s="56" t="s">
        <v>235</v>
      </c>
      <c r="F249" s="56" t="s">
        <v>334</v>
      </c>
      <c r="G249" s="56" t="s">
        <v>240</v>
      </c>
      <c r="H249" s="86">
        <v>0</v>
      </c>
    </row>
    <row r="250" spans="1:8" s="29" customFormat="1" ht="54" hidden="1">
      <c r="A250" s="54"/>
      <c r="B250" s="55" t="s">
        <v>419</v>
      </c>
      <c r="C250" s="55">
        <v>992</v>
      </c>
      <c r="D250" s="56" t="s">
        <v>243</v>
      </c>
      <c r="E250" s="56" t="s">
        <v>233</v>
      </c>
      <c r="F250" s="56" t="s">
        <v>509</v>
      </c>
      <c r="G250" s="56" t="s">
        <v>418</v>
      </c>
      <c r="H250" s="86">
        <f>100000-50000</f>
        <v>50000</v>
      </c>
    </row>
    <row r="251" spans="1:8" ht="18" customHeight="1">
      <c r="A251" s="53" t="s">
        <v>253</v>
      </c>
      <c r="B251" s="79" t="s">
        <v>317</v>
      </c>
      <c r="C251" s="79">
        <v>992</v>
      </c>
      <c r="D251" s="88" t="s">
        <v>242</v>
      </c>
      <c r="E251" s="88" t="s">
        <v>205</v>
      </c>
      <c r="F251" s="88"/>
      <c r="G251" s="88"/>
      <c r="H251" s="82">
        <f>№6!H371</f>
        <v>140000</v>
      </c>
    </row>
    <row r="252" spans="1:8" ht="36.75" customHeight="1">
      <c r="A252" s="61"/>
      <c r="B252" s="55" t="s">
        <v>318</v>
      </c>
      <c r="C252" s="55">
        <v>992</v>
      </c>
      <c r="D252" s="56" t="s">
        <v>242</v>
      </c>
      <c r="E252" s="56" t="s">
        <v>236</v>
      </c>
      <c r="F252" s="56"/>
      <c r="G252" s="56"/>
      <c r="H252" s="86">
        <f>№6!H372</f>
        <v>140000</v>
      </c>
    </row>
    <row r="253" spans="1:8" ht="54" hidden="1">
      <c r="A253" s="53"/>
      <c r="B253" s="55" t="s">
        <v>416</v>
      </c>
      <c r="C253" s="55">
        <v>992</v>
      </c>
      <c r="D253" s="56" t="s">
        <v>242</v>
      </c>
      <c r="E253" s="56" t="s">
        <v>236</v>
      </c>
      <c r="F253" s="56" t="s">
        <v>412</v>
      </c>
      <c r="G253" s="56"/>
      <c r="H253" s="86">
        <f>H254</f>
        <v>100000</v>
      </c>
    </row>
    <row r="254" spans="1:8" ht="54" hidden="1">
      <c r="A254" s="53"/>
      <c r="B254" s="55" t="s">
        <v>512</v>
      </c>
      <c r="C254" s="55">
        <v>992</v>
      </c>
      <c r="D254" s="56" t="s">
        <v>242</v>
      </c>
      <c r="E254" s="56" t="s">
        <v>236</v>
      </c>
      <c r="F254" s="56" t="s">
        <v>511</v>
      </c>
      <c r="G254" s="56"/>
      <c r="H254" s="86">
        <f>H255</f>
        <v>100000</v>
      </c>
    </row>
    <row r="255" spans="1:8" ht="37.5" hidden="1" customHeight="1">
      <c r="A255" s="53"/>
      <c r="B255" s="55" t="s">
        <v>514</v>
      </c>
      <c r="C255" s="55">
        <v>992</v>
      </c>
      <c r="D255" s="56" t="s">
        <v>242</v>
      </c>
      <c r="E255" s="56" t="s">
        <v>236</v>
      </c>
      <c r="F255" s="56" t="s">
        <v>513</v>
      </c>
      <c r="G255" s="56"/>
      <c r="H255" s="86">
        <f>H256</f>
        <v>100000</v>
      </c>
    </row>
    <row r="256" spans="1:8" ht="54" hidden="1">
      <c r="A256" s="53"/>
      <c r="B256" s="55" t="s">
        <v>419</v>
      </c>
      <c r="C256" s="55">
        <v>992</v>
      </c>
      <c r="D256" s="56" t="s">
        <v>242</v>
      </c>
      <c r="E256" s="56" t="s">
        <v>236</v>
      </c>
      <c r="F256" s="56" t="s">
        <v>513</v>
      </c>
      <c r="G256" s="56" t="s">
        <v>418</v>
      </c>
      <c r="H256" s="86">
        <v>100000</v>
      </c>
    </row>
    <row r="257" spans="1:8" ht="52.2" hidden="1">
      <c r="A257" s="53" t="s">
        <v>243</v>
      </c>
      <c r="B257" s="79" t="s">
        <v>280</v>
      </c>
      <c r="C257" s="79">
        <v>992</v>
      </c>
      <c r="D257" s="88" t="s">
        <v>245</v>
      </c>
      <c r="E257" s="88" t="s">
        <v>205</v>
      </c>
      <c r="F257" s="88"/>
      <c r="G257" s="88"/>
      <c r="H257" s="82">
        <f>№6!H377</f>
        <v>0</v>
      </c>
    </row>
    <row r="258" spans="1:8" ht="35.25" hidden="1" customHeight="1">
      <c r="A258" s="61"/>
      <c r="B258" s="55" t="s">
        <v>396</v>
      </c>
      <c r="C258" s="55">
        <v>992</v>
      </c>
      <c r="D258" s="56" t="s">
        <v>245</v>
      </c>
      <c r="E258" s="56" t="s">
        <v>233</v>
      </c>
      <c r="F258" s="56"/>
      <c r="G258" s="56"/>
      <c r="H258" s="86">
        <f>№6!H378</f>
        <v>0</v>
      </c>
    </row>
    <row r="259" spans="1:8" ht="36" hidden="1">
      <c r="A259" s="61"/>
      <c r="B259" s="146" t="s">
        <v>519</v>
      </c>
      <c r="C259" s="147">
        <v>992</v>
      </c>
      <c r="D259" s="148" t="s">
        <v>245</v>
      </c>
      <c r="E259" s="148" t="s">
        <v>233</v>
      </c>
      <c r="F259" s="148" t="s">
        <v>515</v>
      </c>
      <c r="G259" s="149"/>
      <c r="H259" s="113">
        <f>H260</f>
        <v>198000</v>
      </c>
    </row>
    <row r="260" spans="1:8" s="42" customFormat="1" ht="54" hidden="1">
      <c r="A260" s="53"/>
      <c r="B260" s="150" t="s">
        <v>520</v>
      </c>
      <c r="C260" s="150">
        <v>992</v>
      </c>
      <c r="D260" s="151" t="s">
        <v>245</v>
      </c>
      <c r="E260" s="151" t="s">
        <v>233</v>
      </c>
      <c r="F260" s="151" t="s">
        <v>516</v>
      </c>
      <c r="G260" s="151"/>
      <c r="H260" s="152">
        <f>H261</f>
        <v>198000</v>
      </c>
    </row>
    <row r="261" spans="1:8" s="42" customFormat="1" ht="54" hidden="1">
      <c r="A261" s="53"/>
      <c r="B261" s="150" t="s">
        <v>521</v>
      </c>
      <c r="C261" s="150">
        <v>992</v>
      </c>
      <c r="D261" s="151" t="s">
        <v>245</v>
      </c>
      <c r="E261" s="151" t="s">
        <v>233</v>
      </c>
      <c r="F261" s="151" t="s">
        <v>517</v>
      </c>
      <c r="G261" s="151"/>
      <c r="H261" s="153">
        <f>H262</f>
        <v>198000</v>
      </c>
    </row>
    <row r="262" spans="1:8" s="42" customFormat="1" ht="39.9" hidden="1" customHeight="1">
      <c r="A262" s="53"/>
      <c r="B262" s="150" t="s">
        <v>522</v>
      </c>
      <c r="C262" s="150">
        <v>992</v>
      </c>
      <c r="D262" s="151" t="s">
        <v>245</v>
      </c>
      <c r="E262" s="151" t="s">
        <v>233</v>
      </c>
      <c r="F262" s="151" t="s">
        <v>517</v>
      </c>
      <c r="G262" s="151" t="s">
        <v>518</v>
      </c>
      <c r="H262" s="153">
        <v>198000</v>
      </c>
    </row>
    <row r="263" spans="1:8" s="42" customFormat="1" ht="23.25" customHeight="1">
      <c r="A263" s="53"/>
      <c r="B263" s="95"/>
      <c r="C263" s="95"/>
      <c r="D263" s="96"/>
      <c r="E263" s="96"/>
      <c r="F263" s="96"/>
      <c r="G263" s="96"/>
      <c r="H263" s="97"/>
    </row>
    <row r="264" spans="1:8" ht="18">
      <c r="A264" s="65" t="s">
        <v>140</v>
      </c>
      <c r="B264" s="46"/>
    </row>
    <row r="265" spans="1:8" ht="18">
      <c r="A265" s="1" t="s">
        <v>147</v>
      </c>
      <c r="B265" s="46"/>
      <c r="H265" s="4"/>
    </row>
    <row r="266" spans="1:8" ht="18">
      <c r="A266" s="1" t="s">
        <v>321</v>
      </c>
      <c r="H266" s="66" t="s">
        <v>729</v>
      </c>
    </row>
  </sheetData>
  <mergeCells count="33">
    <mergeCell ref="C1:D1"/>
    <mergeCell ref="F1:G1"/>
    <mergeCell ref="C2:D2"/>
    <mergeCell ref="F2:G2"/>
    <mergeCell ref="C5:D5"/>
    <mergeCell ref="F5:G5"/>
    <mergeCell ref="C3:D3"/>
    <mergeCell ref="F3:G3"/>
    <mergeCell ref="C4:D4"/>
    <mergeCell ref="F4:G4"/>
    <mergeCell ref="A15:H15"/>
    <mergeCell ref="C7:D7"/>
    <mergeCell ref="F7:G7"/>
    <mergeCell ref="C8:D8"/>
    <mergeCell ref="F8:G8"/>
    <mergeCell ref="C12:D12"/>
    <mergeCell ref="F12:G12"/>
    <mergeCell ref="C9:D9"/>
    <mergeCell ref="F9:G9"/>
    <mergeCell ref="C10:D10"/>
    <mergeCell ref="F10:G10"/>
    <mergeCell ref="C11:D11"/>
    <mergeCell ref="F11:G11"/>
    <mergeCell ref="P16:Q16"/>
    <mergeCell ref="P17:Q17"/>
    <mergeCell ref="P19:Q19"/>
    <mergeCell ref="P20:Q20"/>
    <mergeCell ref="P18:Q18"/>
    <mergeCell ref="A17:A18"/>
    <mergeCell ref="B17:B18"/>
    <mergeCell ref="D17:G17"/>
    <mergeCell ref="H17:H18"/>
    <mergeCell ref="P22:Q22"/>
  </mergeCells>
  <phoneticPr fontId="0" type="noConversion"/>
  <pageMargins left="1.1811023622047245" right="0.70866141732283472" top="0.74803149606299213" bottom="0.74803149606299213" header="0" footer="0"/>
  <pageSetup paperSize="9" scale="91" orientation="portrait" r:id="rId1"/>
  <headerFooter differentFirst="1">
    <oddHeader>&amp;C&amp;P</oddHeader>
    <firstHeader>&amp;C&amp;P</firstHeader>
  </headerFooter>
  <rowBreaks count="1" manualBreakCount="1">
    <brk id="48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05"/>
  <sheetViews>
    <sheetView view="pageBreakPreview" zoomScale="85" zoomScaleSheetLayoutView="85" workbookViewId="0">
      <selection activeCell="C5" sqref="C5:E6"/>
    </sheetView>
  </sheetViews>
  <sheetFormatPr defaultColWidth="9.109375" defaultRowHeight="15.6"/>
  <cols>
    <col min="1" max="1" width="4.5546875" style="21" customWidth="1"/>
    <col min="2" max="2" width="47.88671875" style="22" customWidth="1"/>
    <col min="3" max="3" width="17.33203125" style="70" customWidth="1"/>
    <col min="4" max="4" width="4.88671875" style="29" customWidth="1"/>
    <col min="5" max="5" width="27.5546875" style="29" customWidth="1"/>
    <col min="6" max="6" width="18.33203125" style="30" customWidth="1"/>
    <col min="7" max="7" width="13.109375" style="30" customWidth="1"/>
    <col min="8" max="8" width="9.109375" style="23"/>
    <col min="9" max="9" width="7.6640625" style="23" customWidth="1"/>
    <col min="10" max="16384" width="9.109375" style="23"/>
  </cols>
  <sheetData>
    <row r="1" spans="1:7" s="42" customFormat="1" ht="18">
      <c r="A1" s="168"/>
      <c r="B1" s="169"/>
      <c r="C1" s="228" t="s">
        <v>731</v>
      </c>
      <c r="D1" s="229"/>
      <c r="E1" s="229"/>
      <c r="F1" s="43"/>
      <c r="G1" s="43"/>
    </row>
    <row r="2" spans="1:7" s="42" customFormat="1" ht="54" customHeight="1">
      <c r="A2" s="168"/>
      <c r="B2" s="169"/>
      <c r="C2" s="230" t="s">
        <v>739</v>
      </c>
      <c r="D2" s="230"/>
      <c r="E2" s="230"/>
      <c r="F2" s="43"/>
      <c r="G2" s="43"/>
    </row>
    <row r="3" spans="1:7" s="42" customFormat="1" ht="18" customHeight="1">
      <c r="A3" s="168"/>
      <c r="B3" s="169"/>
      <c r="C3" s="215" t="s">
        <v>738</v>
      </c>
      <c r="D3" s="215"/>
      <c r="E3" s="215"/>
      <c r="F3" s="43"/>
      <c r="G3" s="43"/>
    </row>
    <row r="4" spans="1:7" s="42" customFormat="1" ht="24" customHeight="1">
      <c r="A4" s="168"/>
      <c r="B4" s="169"/>
      <c r="C4" s="208" t="s">
        <v>595</v>
      </c>
      <c r="D4" s="208"/>
      <c r="E4" s="208"/>
      <c r="F4" s="43"/>
      <c r="G4" s="43"/>
    </row>
    <row r="5" spans="1:7" s="42" customFormat="1" ht="16.2" customHeight="1">
      <c r="A5" s="168"/>
      <c r="B5" s="169"/>
      <c r="C5" s="208" t="s">
        <v>740</v>
      </c>
      <c r="D5" s="208"/>
      <c r="E5" s="208"/>
      <c r="F5" s="43"/>
      <c r="G5" s="43"/>
    </row>
    <row r="6" spans="1:7" s="42" customFormat="1" ht="99" customHeight="1">
      <c r="A6" s="168"/>
      <c r="B6" s="169"/>
      <c r="C6" s="208"/>
      <c r="D6" s="208"/>
      <c r="E6" s="208"/>
      <c r="F6" s="43"/>
      <c r="G6" s="43"/>
    </row>
    <row r="7" spans="1:7" s="42" customFormat="1" ht="18">
      <c r="A7" s="168"/>
      <c r="B7" s="169"/>
      <c r="C7" s="201"/>
      <c r="D7" s="202"/>
      <c r="E7" s="202"/>
      <c r="F7" s="43"/>
      <c r="G7" s="43"/>
    </row>
    <row r="8" spans="1:7" s="171" customFormat="1" ht="90.75" customHeight="1">
      <c r="A8" s="170"/>
      <c r="B8" s="231" t="s">
        <v>151</v>
      </c>
      <c r="C8" s="231"/>
      <c r="D8" s="231"/>
      <c r="E8" s="231"/>
      <c r="F8" s="43"/>
      <c r="G8" s="43"/>
    </row>
    <row r="9" spans="1:7" s="171" customFormat="1" ht="8.25" customHeight="1">
      <c r="A9" s="170"/>
      <c r="B9" s="80"/>
      <c r="C9" s="80"/>
      <c r="D9" s="80"/>
      <c r="E9" s="80"/>
      <c r="F9" s="43"/>
      <c r="G9" s="43"/>
    </row>
    <row r="10" spans="1:7" ht="13.5" customHeight="1">
      <c r="A10" s="168"/>
      <c r="B10" s="172"/>
      <c r="C10" s="173"/>
      <c r="D10" s="169"/>
      <c r="E10" s="118" t="s">
        <v>224</v>
      </c>
    </row>
    <row r="11" spans="1:7" s="26" customFormat="1" ht="63" customHeight="1">
      <c r="A11" s="174"/>
      <c r="B11" s="71"/>
      <c r="C11" s="74" t="s">
        <v>229</v>
      </c>
      <c r="D11" s="74" t="s">
        <v>277</v>
      </c>
      <c r="E11" s="72"/>
      <c r="F11" s="33"/>
      <c r="G11" s="33"/>
    </row>
    <row r="12" spans="1:7" s="26" customFormat="1" ht="20.399999999999999" customHeight="1">
      <c r="A12" s="174">
        <v>1</v>
      </c>
      <c r="B12" s="71">
        <v>2</v>
      </c>
      <c r="C12" s="75" t="s">
        <v>588</v>
      </c>
      <c r="D12" s="75" t="s">
        <v>589</v>
      </c>
      <c r="E12" s="72">
        <v>5</v>
      </c>
      <c r="F12" s="33"/>
      <c r="G12" s="33"/>
    </row>
    <row r="13" spans="1:7" s="26" customFormat="1" ht="21.6" customHeight="1">
      <c r="A13" s="58"/>
      <c r="B13" s="76"/>
      <c r="C13" s="77"/>
      <c r="D13" s="77"/>
      <c r="E13" s="78"/>
      <c r="F13" s="33"/>
      <c r="G13" s="33"/>
    </row>
    <row r="14" spans="1:7" s="27" customFormat="1" ht="19.5" customHeight="1">
      <c r="A14" s="52"/>
      <c r="B14" s="80" t="s">
        <v>279</v>
      </c>
      <c r="C14" s="81"/>
      <c r="D14" s="81"/>
      <c r="E14" s="82">
        <f>№6!H15</f>
        <v>28038027.539999999</v>
      </c>
      <c r="F14" s="140"/>
      <c r="G14" s="31"/>
    </row>
    <row r="15" spans="1:7" s="27" customFormat="1" ht="18.75" hidden="1" customHeight="1">
      <c r="A15" s="52"/>
      <c r="B15" s="80"/>
      <c r="C15" s="81"/>
      <c r="D15" s="81"/>
      <c r="E15" s="82"/>
      <c r="F15" s="31"/>
      <c r="G15" s="31"/>
    </row>
    <row r="16" spans="1:7" s="27" customFormat="1" ht="34.799999999999997" hidden="1">
      <c r="A16" s="111">
        <v>1</v>
      </c>
      <c r="B16" s="79" t="s">
        <v>574</v>
      </c>
      <c r="C16" s="81"/>
      <c r="D16" s="81"/>
      <c r="E16" s="82">
        <f>E17</f>
        <v>0</v>
      </c>
      <c r="F16" s="31"/>
      <c r="G16" s="31"/>
    </row>
    <row r="17" spans="1:7" s="27" customFormat="1" ht="72" hidden="1">
      <c r="A17" s="52"/>
      <c r="B17" s="55" t="s">
        <v>575</v>
      </c>
      <c r="C17" s="56"/>
      <c r="D17" s="56"/>
      <c r="E17" s="86">
        <f>E18</f>
        <v>0</v>
      </c>
      <c r="F17" s="31"/>
      <c r="G17" s="31"/>
    </row>
    <row r="18" spans="1:7" s="27" customFormat="1" ht="36" hidden="1">
      <c r="A18" s="52"/>
      <c r="B18" s="55" t="s">
        <v>427</v>
      </c>
      <c r="C18" s="56" t="s">
        <v>426</v>
      </c>
      <c r="D18" s="56"/>
      <c r="E18" s="86">
        <f>E19</f>
        <v>0</v>
      </c>
      <c r="F18" s="31"/>
      <c r="G18" s="31"/>
    </row>
    <row r="19" spans="1:7" s="27" customFormat="1" ht="18" hidden="1">
      <c r="A19" s="52"/>
      <c r="B19" s="55" t="s">
        <v>429</v>
      </c>
      <c r="C19" s="56" t="s">
        <v>428</v>
      </c>
      <c r="D19" s="56"/>
      <c r="E19" s="86">
        <f>E20</f>
        <v>0</v>
      </c>
      <c r="F19" s="31"/>
      <c r="G19" s="31"/>
    </row>
    <row r="20" spans="1:7" s="27" customFormat="1" ht="18" hidden="1">
      <c r="A20" s="52"/>
      <c r="B20" s="55" t="s">
        <v>576</v>
      </c>
      <c r="C20" s="56" t="s">
        <v>577</v>
      </c>
      <c r="D20" s="56"/>
      <c r="E20" s="86">
        <f>E21</f>
        <v>0</v>
      </c>
      <c r="F20" s="31"/>
      <c r="G20" s="31"/>
    </row>
    <row r="21" spans="1:7" s="27" customFormat="1" ht="18.75" hidden="1" customHeight="1">
      <c r="A21" s="52"/>
      <c r="B21" s="55" t="s">
        <v>565</v>
      </c>
      <c r="C21" s="56" t="s">
        <v>577</v>
      </c>
      <c r="D21" s="56" t="s">
        <v>564</v>
      </c>
      <c r="E21" s="86">
        <v>0</v>
      </c>
      <c r="F21" s="31"/>
      <c r="G21" s="31"/>
    </row>
    <row r="22" spans="1:7" s="28" customFormat="1" ht="37.5" hidden="1" customHeight="1">
      <c r="A22" s="52"/>
      <c r="B22" s="79" t="s">
        <v>150</v>
      </c>
      <c r="C22" s="81"/>
      <c r="D22" s="81"/>
      <c r="E22" s="82" t="e">
        <f>E23+E67+E75+E105+E131+#REF!+E172+#REF!+#REF!+#REF!</f>
        <v>#REF!</v>
      </c>
      <c r="F22" s="31"/>
      <c r="G22" s="31"/>
    </row>
    <row r="23" spans="1:7" s="29" customFormat="1" ht="18" hidden="1">
      <c r="A23" s="53" t="s">
        <v>285</v>
      </c>
      <c r="B23" s="79" t="s">
        <v>232</v>
      </c>
      <c r="C23" s="84"/>
      <c r="D23" s="85"/>
      <c r="E23" s="82" t="e">
        <f>E24+#REF!+E35+E40+E46+E50</f>
        <v>#REF!</v>
      </c>
      <c r="F23" s="32"/>
      <c r="G23" s="32"/>
    </row>
    <row r="24" spans="1:7" s="29" customFormat="1" ht="56.25" hidden="1" customHeight="1">
      <c r="A24" s="59"/>
      <c r="B24" s="55" t="s">
        <v>234</v>
      </c>
      <c r="C24" s="56"/>
      <c r="D24" s="56"/>
      <c r="E24" s="86" t="e">
        <f>#REF!</f>
        <v>#REF!</v>
      </c>
      <c r="F24" s="60"/>
      <c r="G24" s="60"/>
    </row>
    <row r="25" spans="1:7" s="29" customFormat="1" ht="36">
      <c r="A25" s="59"/>
      <c r="B25" s="55" t="s">
        <v>603</v>
      </c>
      <c r="C25" s="56" t="s">
        <v>13</v>
      </c>
      <c r="D25" s="56"/>
      <c r="E25" s="86">
        <f>E30+E34</f>
        <v>5030149.24</v>
      </c>
      <c r="F25" s="60"/>
      <c r="G25" s="60"/>
    </row>
    <row r="26" spans="1:7" s="29" customFormat="1" ht="18.75" hidden="1" customHeight="1">
      <c r="A26" s="54"/>
      <c r="B26" s="55"/>
      <c r="C26" s="81"/>
      <c r="D26" s="81"/>
      <c r="E26" s="82" t="e">
        <f>E27+E75+E83+E118+E144+#REF!+#REF!+#REF!+#REF!+#REF!</f>
        <v>#REF!</v>
      </c>
      <c r="F26" s="32"/>
      <c r="G26" s="32"/>
    </row>
    <row r="27" spans="1:7" s="29" customFormat="1" ht="18.75" hidden="1" customHeight="1">
      <c r="A27" s="61"/>
      <c r="B27" s="92"/>
      <c r="C27" s="84"/>
      <c r="D27" s="85"/>
      <c r="E27" s="82">
        <f>E28+E33+E45+E49+E53+E59</f>
        <v>1118138.24</v>
      </c>
      <c r="F27" s="32"/>
      <c r="G27" s="32"/>
    </row>
    <row r="28" spans="1:7" s="29" customFormat="1" ht="18.75" hidden="1" customHeight="1">
      <c r="A28" s="54"/>
      <c r="B28" s="92"/>
      <c r="C28" s="56"/>
      <c r="D28" s="56"/>
      <c r="E28" s="86">
        <f>E29</f>
        <v>517989</v>
      </c>
      <c r="F28" s="32"/>
      <c r="G28" s="32"/>
    </row>
    <row r="29" spans="1:7" s="29" customFormat="1" ht="18.75" hidden="1" customHeight="1">
      <c r="A29" s="53"/>
      <c r="B29" s="55"/>
      <c r="C29" s="56" t="s">
        <v>594</v>
      </c>
      <c r="D29" s="56"/>
      <c r="E29" s="86">
        <f>E30</f>
        <v>517989</v>
      </c>
      <c r="F29" s="32"/>
      <c r="G29" s="32"/>
    </row>
    <row r="30" spans="1:7" s="29" customFormat="1" ht="36">
      <c r="A30" s="59"/>
      <c r="B30" s="55" t="s">
        <v>604</v>
      </c>
      <c r="C30" s="56" t="s">
        <v>14</v>
      </c>
      <c r="D30" s="56"/>
      <c r="E30" s="86">
        <f>E31</f>
        <v>517989</v>
      </c>
      <c r="F30" s="60"/>
      <c r="G30" s="60"/>
    </row>
    <row r="31" spans="1:7" s="29" customFormat="1" ht="37.5" customHeight="1">
      <c r="A31" s="54"/>
      <c r="B31" s="55" t="s">
        <v>409</v>
      </c>
      <c r="C31" s="56" t="s">
        <v>15</v>
      </c>
      <c r="D31" s="56"/>
      <c r="E31" s="86">
        <f>E32+E33</f>
        <v>517989</v>
      </c>
      <c r="F31" s="32"/>
      <c r="G31" s="32"/>
    </row>
    <row r="32" spans="1:7" s="29" customFormat="1" ht="108">
      <c r="A32" s="54"/>
      <c r="B32" s="55" t="str">
        <f>№6!B41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32" s="56" t="s">
        <v>15</v>
      </c>
      <c r="D32" s="56" t="s">
        <v>410</v>
      </c>
      <c r="E32" s="86">
        <f>№6!H41</f>
        <v>517989</v>
      </c>
      <c r="F32" s="32"/>
      <c r="G32" s="32"/>
    </row>
    <row r="33" spans="1:11" s="29" customFormat="1" ht="54" hidden="1">
      <c r="A33" s="54"/>
      <c r="B33" s="55" t="str">
        <f>№6!B23</f>
        <v>Закупка товаров, работ и услуг для обеспечения государственных (муниципальных)нужд</v>
      </c>
      <c r="C33" s="56" t="s">
        <v>605</v>
      </c>
      <c r="D33" s="56" t="s">
        <v>418</v>
      </c>
      <c r="E33" s="86"/>
      <c r="F33" s="32"/>
      <c r="G33" s="32"/>
    </row>
    <row r="34" spans="1:11" s="29" customFormat="1" ht="54">
      <c r="A34" s="54"/>
      <c r="B34" s="92" t="str">
        <f>№6!B44</f>
        <v>Обеспечение деятельности муниципальных и немуниципальных служащих</v>
      </c>
      <c r="C34" s="56" t="s">
        <v>16</v>
      </c>
      <c r="D34" s="56"/>
      <c r="E34" s="86">
        <f>E36+E44+E51+E53+E42</f>
        <v>4512160.24</v>
      </c>
      <c r="F34" s="60"/>
      <c r="G34" s="60"/>
    </row>
    <row r="35" spans="1:11" s="29" customFormat="1" ht="18.75" hidden="1" customHeight="1">
      <c r="A35" s="59"/>
      <c r="B35" s="87"/>
      <c r="C35" s="56"/>
      <c r="D35" s="56"/>
      <c r="E35" s="86"/>
      <c r="F35" s="60"/>
      <c r="G35" s="60"/>
    </row>
    <row r="36" spans="1:11" s="29" customFormat="1" ht="49.2" customHeight="1">
      <c r="A36" s="54"/>
      <c r="B36" s="92" t="str">
        <f>№6!B45</f>
        <v>Расходы на обеспечение функций органов местного самоуправления</v>
      </c>
      <c r="C36" s="56" t="s">
        <v>17</v>
      </c>
      <c r="D36" s="56"/>
      <c r="E36" s="86">
        <f>E38+E39+E41</f>
        <v>4113411</v>
      </c>
      <c r="F36" s="32"/>
      <c r="G36" s="32"/>
    </row>
    <row r="37" spans="1:11" s="29" customFormat="1" ht="18" hidden="1">
      <c r="A37" s="54"/>
      <c r="B37" s="92"/>
      <c r="C37" s="56"/>
      <c r="D37" s="56"/>
      <c r="E37" s="86"/>
      <c r="F37" s="32"/>
      <c r="G37" s="32"/>
    </row>
    <row r="38" spans="1:11" s="29" customFormat="1" ht="108">
      <c r="A38" s="54"/>
      <c r="B38" s="92" t="str">
        <f>B32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38" s="56" t="s">
        <v>17</v>
      </c>
      <c r="D38" s="56" t="s">
        <v>410</v>
      </c>
      <c r="E38" s="86">
        <f>№6!H46</f>
        <v>3524659</v>
      </c>
      <c r="F38" s="32"/>
      <c r="G38" s="32"/>
    </row>
    <row r="39" spans="1:11" s="29" customFormat="1" ht="54">
      <c r="A39" s="54"/>
      <c r="B39" s="55" t="str">
        <f>B33</f>
        <v>Закупка товаров, работ и услуг для обеспечения государственных (муниципальных)нужд</v>
      </c>
      <c r="C39" s="56" t="s">
        <v>17</v>
      </c>
      <c r="D39" s="56" t="s">
        <v>418</v>
      </c>
      <c r="E39" s="86">
        <f>№6!H47</f>
        <v>550752</v>
      </c>
      <c r="F39" s="48"/>
      <c r="G39" s="48"/>
      <c r="H39" s="49"/>
      <c r="I39" s="49"/>
      <c r="J39" s="49"/>
      <c r="K39" s="49"/>
    </row>
    <row r="40" spans="1:11" s="29" customFormat="1" ht="18.75" hidden="1" customHeight="1">
      <c r="A40" s="54"/>
      <c r="B40" s="55"/>
      <c r="C40" s="56" t="s">
        <v>593</v>
      </c>
      <c r="D40" s="56"/>
      <c r="E40" s="86"/>
      <c r="F40" s="32"/>
      <c r="G40" s="32"/>
    </row>
    <row r="41" spans="1:11" s="29" customFormat="1" ht="18">
      <c r="A41" s="54"/>
      <c r="B41" s="55" t="str">
        <f>№6!B48</f>
        <v>Иные бюджетные ассигнования</v>
      </c>
      <c r="C41" s="56" t="s">
        <v>17</v>
      </c>
      <c r="D41" s="56" t="s">
        <v>420</v>
      </c>
      <c r="E41" s="86">
        <f>№6!H48</f>
        <v>38000</v>
      </c>
      <c r="F41" s="32"/>
      <c r="G41" s="32"/>
    </row>
    <row r="42" spans="1:11" s="29" customFormat="1" ht="37.5" hidden="1" customHeight="1">
      <c r="A42" s="54"/>
      <c r="B42" s="55" t="str">
        <f>№6!B28</f>
        <v>Расходы на передачу полномочий из поселений</v>
      </c>
      <c r="C42" s="56" t="s">
        <v>65</v>
      </c>
      <c r="D42" s="56"/>
      <c r="E42" s="86">
        <f>E43</f>
        <v>0</v>
      </c>
      <c r="F42" s="32"/>
      <c r="G42" s="32"/>
    </row>
    <row r="43" spans="1:11" s="29" customFormat="1" ht="18" hidden="1">
      <c r="A43" s="54"/>
      <c r="B43" s="55" t="str">
        <f>№6!B29</f>
        <v>Межбюджетные трансферты</v>
      </c>
      <c r="C43" s="56" t="s">
        <v>65</v>
      </c>
      <c r="D43" s="56" t="s">
        <v>564</v>
      </c>
      <c r="E43" s="86">
        <f>№6!H29</f>
        <v>0</v>
      </c>
      <c r="F43" s="32"/>
      <c r="G43" s="32"/>
    </row>
    <row r="44" spans="1:11" s="49" customFormat="1" ht="54">
      <c r="A44" s="54"/>
      <c r="B44" s="55" t="str">
        <f>№6!B113</f>
        <v>Осуществление первичного воинского учета на территориях, где отсутствуют военные комиссариаты</v>
      </c>
      <c r="C44" s="56" t="s">
        <v>23</v>
      </c>
      <c r="D44" s="56"/>
      <c r="E44" s="86">
        <f>E45</f>
        <v>221700</v>
      </c>
      <c r="F44" s="32"/>
      <c r="G44" s="32"/>
      <c r="H44" s="29"/>
      <c r="I44" s="29"/>
      <c r="J44" s="29"/>
      <c r="K44" s="29"/>
    </row>
    <row r="45" spans="1:11" s="29" customFormat="1" ht="108">
      <c r="A45" s="54"/>
      <c r="B45" s="92" t="str">
        <f>№6!B46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45" s="56" t="s">
        <v>23</v>
      </c>
      <c r="D45" s="56" t="s">
        <v>410</v>
      </c>
      <c r="E45" s="86">
        <f>№6!H113</f>
        <v>221700</v>
      </c>
      <c r="F45" s="32"/>
      <c r="G45" s="32"/>
    </row>
    <row r="46" spans="1:11" s="29" customFormat="1" ht="18.75" hidden="1" customHeight="1">
      <c r="A46" s="59"/>
      <c r="B46" s="55"/>
      <c r="C46" s="56"/>
      <c r="D46" s="56"/>
      <c r="E46" s="86"/>
      <c r="F46" s="60"/>
      <c r="G46" s="60"/>
    </row>
    <row r="47" spans="1:11" s="29" customFormat="1" ht="18.75" hidden="1" customHeight="1">
      <c r="A47" s="54"/>
      <c r="B47" s="55"/>
      <c r="C47" s="56"/>
      <c r="D47" s="56"/>
      <c r="E47" s="86"/>
      <c r="F47" s="32"/>
      <c r="G47" s="32"/>
    </row>
    <row r="48" spans="1:11" s="29" customFormat="1" ht="18.75" hidden="1" customHeight="1">
      <c r="A48" s="54"/>
      <c r="B48" s="55"/>
      <c r="C48" s="56"/>
      <c r="D48" s="56"/>
      <c r="E48" s="86"/>
      <c r="F48" s="32"/>
      <c r="G48" s="32"/>
    </row>
    <row r="49" spans="1:11" s="29" customFormat="1" ht="18" hidden="1">
      <c r="A49" s="54"/>
      <c r="B49" s="55"/>
      <c r="C49" s="56"/>
      <c r="D49" s="56"/>
      <c r="E49" s="86"/>
      <c r="F49" s="32"/>
      <c r="G49" s="32"/>
    </row>
    <row r="50" spans="1:11" s="29" customFormat="1" ht="18.75" hidden="1" customHeight="1">
      <c r="A50" s="59"/>
      <c r="B50" s="55"/>
      <c r="C50" s="56"/>
      <c r="D50" s="56"/>
      <c r="E50" s="86"/>
      <c r="F50" s="60"/>
      <c r="G50" s="60"/>
    </row>
    <row r="51" spans="1:11" s="29" customFormat="1" ht="72">
      <c r="A51" s="54"/>
      <c r="B51" s="55" t="str">
        <f>№6!B50</f>
        <v>Осуществление отдельных полномочий Краснодарского края по образованию и организации деятельности административных комиссий</v>
      </c>
      <c r="C51" s="56" t="s">
        <v>18</v>
      </c>
      <c r="D51" s="56"/>
      <c r="E51" s="86">
        <f>E52</f>
        <v>3800</v>
      </c>
      <c r="F51" s="43"/>
      <c r="G51" s="43"/>
      <c r="H51" s="42"/>
      <c r="I51" s="42"/>
      <c r="J51" s="42"/>
      <c r="K51" s="42"/>
    </row>
    <row r="52" spans="1:11" s="29" customFormat="1" ht="54">
      <c r="A52" s="54"/>
      <c r="B52" s="55" t="str">
        <f>B39</f>
        <v>Закупка товаров, работ и услуг для обеспечения государственных (муниципальных)нужд</v>
      </c>
      <c r="C52" s="56" t="s">
        <v>18</v>
      </c>
      <c r="D52" s="56" t="s">
        <v>418</v>
      </c>
      <c r="E52" s="86">
        <f>№6!H50</f>
        <v>3800</v>
      </c>
      <c r="F52" s="32"/>
      <c r="G52" s="32"/>
    </row>
    <row r="53" spans="1:11" s="29" customFormat="1" ht="54">
      <c r="A53" s="54"/>
      <c r="B53" s="55" t="str">
        <f>B44</f>
        <v>Осуществление первичного воинского учета на территориях, где отсутствуют военные комиссариаты</v>
      </c>
      <c r="C53" s="56" t="s">
        <v>24</v>
      </c>
      <c r="D53" s="56"/>
      <c r="E53" s="86">
        <f>E54+E58</f>
        <v>173249.24</v>
      </c>
      <c r="F53" s="43"/>
      <c r="G53" s="43"/>
      <c r="H53" s="42"/>
      <c r="I53" s="42"/>
      <c r="J53" s="42"/>
      <c r="K53" s="42"/>
    </row>
    <row r="54" spans="1:11" s="29" customFormat="1" ht="108">
      <c r="A54" s="54"/>
      <c r="B54" s="55" t="str">
        <f>B45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54" s="56" t="s">
        <v>24</v>
      </c>
      <c r="D54" s="56" t="s">
        <v>410</v>
      </c>
      <c r="E54" s="86">
        <f>№6!H115</f>
        <v>131909</v>
      </c>
      <c r="F54" s="43"/>
      <c r="G54" s="43"/>
      <c r="H54" s="42"/>
      <c r="I54" s="42"/>
      <c r="J54" s="42"/>
      <c r="K54" s="42"/>
    </row>
    <row r="55" spans="1:11" s="29" customFormat="1" ht="18" hidden="1">
      <c r="A55" s="53"/>
      <c r="B55" s="55" t="str">
        <f>№6!B70</f>
        <v>Иные бюджетные ассигнования</v>
      </c>
      <c r="C55" s="56" t="s">
        <v>610</v>
      </c>
      <c r="D55" s="56" t="s">
        <v>420</v>
      </c>
      <c r="E55" s="86">
        <v>0</v>
      </c>
      <c r="F55" s="43"/>
      <c r="G55" s="43"/>
      <c r="H55" s="42"/>
      <c r="I55" s="42"/>
      <c r="J55" s="42"/>
      <c r="K55" s="42"/>
    </row>
    <row r="56" spans="1:11" s="29" customFormat="1" ht="18.75" hidden="1" customHeight="1">
      <c r="A56" s="54"/>
      <c r="B56" s="55"/>
      <c r="C56" s="56"/>
      <c r="D56" s="56"/>
      <c r="E56" s="86"/>
      <c r="F56" s="32"/>
      <c r="G56" s="32"/>
    </row>
    <row r="57" spans="1:11" s="29" customFormat="1" ht="18.75" hidden="1" customHeight="1">
      <c r="A57" s="54"/>
      <c r="B57" s="55"/>
      <c r="C57" s="56"/>
      <c r="D57" s="56"/>
      <c r="E57" s="86"/>
      <c r="F57" s="32"/>
      <c r="G57" s="32"/>
    </row>
    <row r="58" spans="1:11" s="29" customFormat="1" ht="36" hidden="1">
      <c r="A58" s="54"/>
      <c r="B58" s="55" t="s">
        <v>419</v>
      </c>
      <c r="C58" s="56" t="s">
        <v>24</v>
      </c>
      <c r="D58" s="56" t="s">
        <v>418</v>
      </c>
      <c r="E58" s="86">
        <f>№6!H117</f>
        <v>41340.240000000005</v>
      </c>
      <c r="F58" s="43"/>
      <c r="G58" s="43"/>
      <c r="H58" s="42"/>
      <c r="I58" s="42"/>
      <c r="J58" s="42"/>
      <c r="K58" s="42"/>
    </row>
    <row r="59" spans="1:11" s="29" customFormat="1" ht="36">
      <c r="A59" s="54"/>
      <c r="B59" s="55" t="str">
        <f>№6!B172</f>
        <v>Мероприятия и ведомственные целевые программы администрации</v>
      </c>
      <c r="C59" s="56" t="s">
        <v>19</v>
      </c>
      <c r="D59" s="56"/>
      <c r="E59" s="86">
        <f>E65+E79+E148+E151+E162+E167+E112</f>
        <v>205200</v>
      </c>
      <c r="F59" s="48"/>
      <c r="G59" s="48"/>
      <c r="H59" s="49"/>
      <c r="I59" s="49"/>
      <c r="J59" s="49"/>
      <c r="K59" s="49"/>
    </row>
    <row r="60" spans="1:11" s="29" customFormat="1" ht="18.75" hidden="1" customHeight="1">
      <c r="A60" s="54"/>
      <c r="B60" s="55"/>
      <c r="C60" s="56"/>
      <c r="D60" s="56"/>
      <c r="E60" s="86"/>
      <c r="F60" s="32"/>
      <c r="G60" s="32"/>
    </row>
    <row r="61" spans="1:11" s="29" customFormat="1" ht="18" hidden="1">
      <c r="A61" s="54"/>
      <c r="B61" s="55"/>
      <c r="C61" s="56"/>
      <c r="D61" s="56"/>
      <c r="E61" s="86"/>
      <c r="F61" s="32"/>
      <c r="G61" s="32"/>
    </row>
    <row r="62" spans="1:11" s="29" customFormat="1" ht="18" hidden="1">
      <c r="A62" s="54"/>
      <c r="B62" s="55"/>
      <c r="C62" s="56"/>
      <c r="D62" s="56"/>
      <c r="E62" s="86"/>
      <c r="F62" s="32"/>
      <c r="G62" s="32"/>
    </row>
    <row r="63" spans="1:11" s="29" customFormat="1" ht="18" hidden="1">
      <c r="A63" s="54"/>
      <c r="B63" s="55"/>
      <c r="C63" s="56"/>
      <c r="D63" s="56"/>
      <c r="E63" s="86"/>
      <c r="F63" s="32"/>
      <c r="G63" s="32"/>
    </row>
    <row r="64" spans="1:11" s="29" customFormat="1" ht="18.75" hidden="1" customHeight="1">
      <c r="A64" s="54"/>
      <c r="B64" s="55"/>
      <c r="C64" s="56"/>
      <c r="D64" s="56"/>
      <c r="E64" s="86"/>
      <c r="F64" s="32"/>
      <c r="G64" s="32"/>
    </row>
    <row r="65" spans="1:7" s="29" customFormat="1" ht="52.5" customHeight="1">
      <c r="A65" s="54"/>
      <c r="B65" s="55" t="str">
        <f>№6!B374</f>
        <v xml:space="preserve">МВЦП "Повышение информированности населения о деятельности органов власти" </v>
      </c>
      <c r="C65" s="56" t="s">
        <v>60</v>
      </c>
      <c r="D65" s="56"/>
      <c r="E65" s="86">
        <f>E71</f>
        <v>140000</v>
      </c>
      <c r="F65" s="32"/>
      <c r="G65" s="32"/>
    </row>
    <row r="66" spans="1:7" s="29" customFormat="1" ht="18.75" hidden="1" customHeight="1">
      <c r="A66" s="54"/>
      <c r="B66" s="55"/>
      <c r="C66" s="56"/>
      <c r="D66" s="56"/>
      <c r="E66" s="86"/>
      <c r="F66" s="32"/>
      <c r="G66" s="32"/>
    </row>
    <row r="67" spans="1:7" s="29" customFormat="1" ht="18" hidden="1">
      <c r="A67" s="54" t="s">
        <v>286</v>
      </c>
      <c r="B67" s="79"/>
      <c r="C67" s="56"/>
      <c r="D67" s="56"/>
      <c r="E67" s="86"/>
      <c r="F67" s="32"/>
      <c r="G67" s="32"/>
    </row>
    <row r="68" spans="1:7" s="49" customFormat="1" ht="18" hidden="1">
      <c r="A68" s="61"/>
      <c r="B68" s="92"/>
      <c r="C68" s="56"/>
      <c r="D68" s="56"/>
      <c r="E68" s="86"/>
      <c r="F68" s="62"/>
      <c r="G68" s="62"/>
    </row>
    <row r="69" spans="1:7" s="49" customFormat="1" ht="18" hidden="1">
      <c r="A69" s="59"/>
      <c r="B69" s="55"/>
      <c r="C69" s="56"/>
      <c r="D69" s="56"/>
      <c r="E69" s="86"/>
      <c r="F69" s="62"/>
      <c r="G69" s="62"/>
    </row>
    <row r="70" spans="1:7" s="29" customFormat="1" ht="18" hidden="1">
      <c r="A70" s="54"/>
      <c r="B70" s="92"/>
      <c r="C70" s="56"/>
      <c r="D70" s="56"/>
      <c r="E70" s="86"/>
      <c r="F70" s="32"/>
      <c r="G70" s="32"/>
    </row>
    <row r="71" spans="1:7" s="29" customFormat="1" ht="54" customHeight="1">
      <c r="A71" s="54"/>
      <c r="B71" s="55" t="s">
        <v>512</v>
      </c>
      <c r="C71" s="56" t="s">
        <v>94</v>
      </c>
      <c r="D71" s="56"/>
      <c r="E71" s="86">
        <f>E72</f>
        <v>140000</v>
      </c>
      <c r="F71" s="32"/>
      <c r="G71" s="32"/>
    </row>
    <row r="72" spans="1:7" s="29" customFormat="1" ht="54">
      <c r="A72" s="54"/>
      <c r="B72" s="55" t="str">
        <f>№6!B376</f>
        <v>Закупка товаров, работ и услуг для обеспечения государственных (муниципальных)нужд</v>
      </c>
      <c r="C72" s="56" t="s">
        <v>61</v>
      </c>
      <c r="D72" s="56" t="s">
        <v>418</v>
      </c>
      <c r="E72" s="86">
        <f>№6!H376</f>
        <v>140000</v>
      </c>
      <c r="F72" s="32"/>
      <c r="G72" s="32"/>
    </row>
    <row r="73" spans="1:7" s="29" customFormat="1" ht="18.75" hidden="1" customHeight="1">
      <c r="A73" s="54"/>
      <c r="B73" s="55"/>
      <c r="C73" s="56"/>
      <c r="D73" s="56"/>
      <c r="E73" s="86"/>
      <c r="F73" s="32"/>
      <c r="G73" s="32"/>
    </row>
    <row r="74" spans="1:7" s="29" customFormat="1" ht="18" hidden="1">
      <c r="A74" s="54"/>
      <c r="B74" s="55"/>
      <c r="C74" s="56"/>
      <c r="D74" s="56"/>
      <c r="E74" s="86"/>
      <c r="F74" s="32"/>
      <c r="G74" s="32"/>
    </row>
    <row r="75" spans="1:7" s="29" customFormat="1" ht="18.75" hidden="1" customHeight="1">
      <c r="A75" s="53" t="s">
        <v>292</v>
      </c>
      <c r="B75" s="101"/>
      <c r="C75" s="88"/>
      <c r="D75" s="88"/>
      <c r="E75" s="82"/>
      <c r="F75" s="32"/>
      <c r="G75" s="32"/>
    </row>
    <row r="76" spans="1:7" s="29" customFormat="1" ht="18.75" hidden="1" customHeight="1">
      <c r="A76" s="59"/>
      <c r="B76" s="55"/>
      <c r="C76" s="56"/>
      <c r="D76" s="56"/>
      <c r="E76" s="86"/>
      <c r="F76" s="60"/>
      <c r="G76" s="60"/>
    </row>
    <row r="77" spans="1:7" s="29" customFormat="1" ht="18" hidden="1">
      <c r="A77" s="54"/>
      <c r="B77" s="55"/>
      <c r="C77" s="56"/>
      <c r="D77" s="56"/>
      <c r="E77" s="86"/>
      <c r="F77" s="60"/>
      <c r="G77" s="60"/>
    </row>
    <row r="78" spans="1:7" s="29" customFormat="1" ht="18" hidden="1">
      <c r="A78" s="54"/>
      <c r="B78" s="55"/>
      <c r="C78" s="56"/>
      <c r="D78" s="56"/>
      <c r="E78" s="86"/>
      <c r="F78" s="32"/>
      <c r="G78" s="32"/>
    </row>
    <row r="79" spans="1:7" s="29" customFormat="1" ht="18">
      <c r="A79" s="54"/>
      <c r="B79" s="55" t="str">
        <f>№6!B121</f>
        <v>Обеспечение безопасности населения</v>
      </c>
      <c r="C79" s="56" t="s">
        <v>25</v>
      </c>
      <c r="D79" s="56"/>
      <c r="E79" s="86">
        <f>E82+E84+E93+E94+E102+E108+E123</f>
        <v>30000</v>
      </c>
      <c r="F79" s="32"/>
      <c r="G79" s="32"/>
    </row>
    <row r="80" spans="1:7" s="29" customFormat="1" ht="18.75" hidden="1" customHeight="1">
      <c r="A80" s="54"/>
      <c r="B80" s="55"/>
      <c r="C80" s="56"/>
      <c r="D80" s="56"/>
      <c r="E80" s="86"/>
      <c r="F80" s="32"/>
      <c r="G80" s="32"/>
    </row>
    <row r="81" spans="1:7" s="29" customFormat="1" ht="18" hidden="1">
      <c r="A81" s="54"/>
      <c r="B81" s="55"/>
      <c r="C81" s="56"/>
      <c r="D81" s="56"/>
      <c r="E81" s="86"/>
      <c r="F81" s="32"/>
      <c r="G81" s="32"/>
    </row>
    <row r="82" spans="1:7" s="29" customFormat="1" ht="90">
      <c r="A82" s="54"/>
      <c r="B82" s="55" t="str">
        <f>№6!B128</f>
        <v>Мероприятия по предупреждению и ликвидации чрезвычайных ситуаций, стихийных бедствий и их последствий, выполняемые в рамках специальных решений</v>
      </c>
      <c r="C82" s="56" t="s">
        <v>95</v>
      </c>
      <c r="D82" s="56"/>
      <c r="E82" s="86">
        <f>E83</f>
        <v>15000</v>
      </c>
      <c r="F82" s="32"/>
      <c r="G82" s="32"/>
    </row>
    <row r="83" spans="1:7" s="29" customFormat="1" ht="54">
      <c r="A83" s="54"/>
      <c r="B83" s="55" t="str">
        <f>№6!B129</f>
        <v>Закупка товаров, работ и услуг для обеспечения государственных (муниципальных)нужд</v>
      </c>
      <c r="C83" s="56" t="s">
        <v>95</v>
      </c>
      <c r="D83" s="56" t="s">
        <v>418</v>
      </c>
      <c r="E83" s="86">
        <f>№6!H129</f>
        <v>15000</v>
      </c>
      <c r="F83" s="32"/>
      <c r="G83" s="32"/>
    </row>
    <row r="84" spans="1:7" s="29" customFormat="1" ht="54" hidden="1">
      <c r="A84" s="54"/>
      <c r="B84" s="55" t="str">
        <f>№6!B130</f>
        <v>Подготовка населения и организаций к действиям в чрезвычайной ситуации в мирное и военное время</v>
      </c>
      <c r="C84" s="56" t="s">
        <v>26</v>
      </c>
      <c r="D84" s="56"/>
      <c r="E84" s="86">
        <f>E85</f>
        <v>0</v>
      </c>
      <c r="F84" s="32"/>
      <c r="G84" s="32"/>
    </row>
    <row r="85" spans="1:7" s="29" customFormat="1" ht="54" hidden="1">
      <c r="A85" s="54"/>
      <c r="B85" s="55" t="str">
        <f>№6!B131</f>
        <v>Закупка товаров, работ и услуг для обеспечения государственных (муниципальных)нужд</v>
      </c>
      <c r="C85" s="56" t="s">
        <v>26</v>
      </c>
      <c r="D85" s="56" t="s">
        <v>418</v>
      </c>
      <c r="E85" s="86">
        <f>№6!H131</f>
        <v>0</v>
      </c>
      <c r="F85" s="32"/>
      <c r="G85" s="32"/>
    </row>
    <row r="86" spans="1:7" s="29" customFormat="1" ht="18" hidden="1">
      <c r="A86" s="54"/>
      <c r="B86" s="55"/>
      <c r="C86" s="56"/>
      <c r="D86" s="56"/>
      <c r="E86" s="86"/>
      <c r="F86" s="32"/>
      <c r="G86" s="32"/>
    </row>
    <row r="87" spans="1:7" s="29" customFormat="1" ht="18.75" hidden="1" customHeight="1">
      <c r="A87" s="54"/>
      <c r="B87" s="79"/>
      <c r="C87" s="56"/>
      <c r="D87" s="88"/>
      <c r="E87" s="86"/>
      <c r="F87" s="32"/>
      <c r="G87" s="32"/>
    </row>
    <row r="88" spans="1:7" s="29" customFormat="1" ht="18.75" hidden="1" customHeight="1">
      <c r="A88" s="54"/>
      <c r="B88" s="55"/>
      <c r="C88" s="56"/>
      <c r="D88" s="56"/>
      <c r="E88" s="86"/>
      <c r="F88" s="32"/>
      <c r="G88" s="32"/>
    </row>
    <row r="89" spans="1:7" s="29" customFormat="1" ht="18.75" hidden="1" customHeight="1">
      <c r="A89" s="54"/>
      <c r="B89" s="55"/>
      <c r="C89" s="56"/>
      <c r="D89" s="56"/>
      <c r="E89" s="86"/>
      <c r="F89" s="32"/>
      <c r="G89" s="32"/>
    </row>
    <row r="90" spans="1:7" s="29" customFormat="1" ht="18" hidden="1">
      <c r="A90" s="54"/>
      <c r="B90" s="55"/>
      <c r="C90" s="56"/>
      <c r="D90" s="56"/>
      <c r="E90" s="86"/>
      <c r="F90" s="32"/>
      <c r="G90" s="32"/>
    </row>
    <row r="91" spans="1:7" s="29" customFormat="1" ht="18" hidden="1">
      <c r="A91" s="59"/>
      <c r="B91" s="55"/>
      <c r="C91" s="56"/>
      <c r="D91" s="56"/>
      <c r="E91" s="86"/>
      <c r="F91" s="60"/>
      <c r="G91" s="60"/>
    </row>
    <row r="92" spans="1:7" s="29" customFormat="1" ht="36" hidden="1">
      <c r="A92" s="59"/>
      <c r="B92" s="55" t="str">
        <f>№6!B150</f>
        <v>Противодействие злоупотреблению наркотикам и их незаконному обороту</v>
      </c>
      <c r="C92" s="56" t="s">
        <v>29</v>
      </c>
      <c r="D92" s="56"/>
      <c r="E92" s="86">
        <f>E93</f>
        <v>0</v>
      </c>
      <c r="F92" s="60"/>
      <c r="G92" s="60"/>
    </row>
    <row r="93" spans="1:7" s="29" customFormat="1" ht="36" hidden="1">
      <c r="A93" s="59"/>
      <c r="B93" s="55" t="str">
        <f>№6!B151</f>
        <v>Закупка товаров, работ и услуг для государственных (муниципальных)нужд</v>
      </c>
      <c r="C93" s="56" t="s">
        <v>29</v>
      </c>
      <c r="D93" s="56" t="s">
        <v>418</v>
      </c>
      <c r="E93" s="86">
        <f>№6!H151</f>
        <v>0</v>
      </c>
      <c r="F93" s="60"/>
      <c r="G93" s="60"/>
    </row>
    <row r="94" spans="1:7" s="29" customFormat="1" ht="72" hidden="1">
      <c r="A94" s="54"/>
      <c r="B94" s="92" t="str">
        <f>№6!B132</f>
        <v>Предупреждение и ликвидация последствий чрезвычайных ситуаций и стихийных бедствий природного и техногенного характера</v>
      </c>
      <c r="C94" s="56" t="s">
        <v>27</v>
      </c>
      <c r="D94" s="56"/>
      <c r="E94" s="86">
        <f>E99</f>
        <v>0</v>
      </c>
      <c r="F94" s="32"/>
      <c r="G94" s="32"/>
    </row>
    <row r="95" spans="1:7" s="29" customFormat="1" ht="18" hidden="1">
      <c r="A95" s="54"/>
      <c r="B95" s="55"/>
      <c r="C95" s="56"/>
      <c r="D95" s="56"/>
      <c r="E95" s="86"/>
      <c r="F95" s="32"/>
      <c r="G95" s="32"/>
    </row>
    <row r="96" spans="1:7" s="29" customFormat="1" ht="18" hidden="1">
      <c r="A96" s="54"/>
      <c r="B96" s="55"/>
      <c r="C96" s="56"/>
      <c r="D96" s="56"/>
      <c r="E96" s="86"/>
      <c r="F96" s="32"/>
      <c r="G96" s="32"/>
    </row>
    <row r="97" spans="1:7" s="29" customFormat="1" ht="18.75" hidden="1" customHeight="1">
      <c r="A97" s="54"/>
      <c r="B97" s="55"/>
      <c r="C97" s="56"/>
      <c r="D97" s="56"/>
      <c r="E97" s="86"/>
      <c r="F97" s="32"/>
      <c r="G97" s="32"/>
    </row>
    <row r="98" spans="1:7" s="29" customFormat="1" ht="18" hidden="1">
      <c r="A98" s="54"/>
      <c r="B98" s="55"/>
      <c r="C98" s="56"/>
      <c r="D98" s="56"/>
      <c r="E98" s="86"/>
      <c r="F98" s="32"/>
      <c r="G98" s="32"/>
    </row>
    <row r="99" spans="1:7" s="29" customFormat="1" ht="54" hidden="1">
      <c r="A99" s="54"/>
      <c r="B99" s="92" t="str">
        <f>№6!B133</f>
        <v>Закупка товаров, работ и услуг для обеспечения государственных (муниципальных)нужд</v>
      </c>
      <c r="C99" s="56" t="s">
        <v>27</v>
      </c>
      <c r="D99" s="56" t="s">
        <v>418</v>
      </c>
      <c r="E99" s="86">
        <f>№6!H133</f>
        <v>0</v>
      </c>
      <c r="F99" s="32"/>
      <c r="G99" s="32"/>
    </row>
    <row r="100" spans="1:7" s="29" customFormat="1" ht="18" hidden="1">
      <c r="A100" s="54"/>
      <c r="B100" s="55"/>
      <c r="C100" s="56"/>
      <c r="D100" s="56"/>
      <c r="E100" s="86"/>
      <c r="F100" s="32"/>
      <c r="G100" s="32"/>
    </row>
    <row r="101" spans="1:7" s="49" customFormat="1" ht="18.75" hidden="1" customHeight="1">
      <c r="A101" s="53"/>
      <c r="B101" s="55"/>
      <c r="C101" s="56"/>
      <c r="D101" s="56"/>
      <c r="E101" s="86"/>
      <c r="F101" s="48"/>
      <c r="G101" s="48"/>
    </row>
    <row r="102" spans="1:7" s="29" customFormat="1" ht="36.9" customHeight="1">
      <c r="A102" s="54"/>
      <c r="B102" s="90" t="str">
        <f>№6!B145</f>
        <v>Обеспечение мер пожарной  безопасности</v>
      </c>
      <c r="C102" s="56" t="s">
        <v>109</v>
      </c>
      <c r="D102" s="56"/>
      <c r="E102" s="86">
        <f>E107</f>
        <v>15000</v>
      </c>
      <c r="F102" s="32"/>
      <c r="G102" s="32"/>
    </row>
    <row r="103" spans="1:7" s="29" customFormat="1" ht="18.75" hidden="1" customHeight="1">
      <c r="A103" s="54"/>
      <c r="B103" s="55"/>
      <c r="C103" s="56"/>
      <c r="D103" s="56"/>
      <c r="E103" s="86"/>
      <c r="F103" s="32"/>
      <c r="G103" s="32"/>
    </row>
    <row r="104" spans="1:7" s="29" customFormat="1" ht="18" hidden="1">
      <c r="A104" s="54"/>
      <c r="B104" s="55"/>
      <c r="C104" s="56"/>
      <c r="D104" s="56"/>
      <c r="E104" s="86"/>
      <c r="F104" s="32"/>
      <c r="G104" s="32"/>
    </row>
    <row r="105" spans="1:7" s="29" customFormat="1" ht="18" hidden="1">
      <c r="A105" s="54" t="s">
        <v>584</v>
      </c>
      <c r="B105" s="79"/>
      <c r="C105" s="56"/>
      <c r="D105" s="56"/>
      <c r="E105" s="86"/>
      <c r="F105" s="32"/>
      <c r="G105" s="32"/>
    </row>
    <row r="106" spans="1:7" s="29" customFormat="1" ht="18.75" hidden="1" customHeight="1">
      <c r="A106" s="59"/>
      <c r="B106" s="55"/>
      <c r="C106" s="56"/>
      <c r="D106" s="56"/>
      <c r="E106" s="86"/>
      <c r="F106" s="60"/>
      <c r="G106" s="60"/>
    </row>
    <row r="107" spans="1:7" s="29" customFormat="1" ht="54">
      <c r="A107" s="54"/>
      <c r="B107" s="55" t="str">
        <f>№6!B146</f>
        <v>Закупка товаров, работ и услуг для обеспечения государственных (муниципальных)нужд</v>
      </c>
      <c r="C107" s="56" t="s">
        <v>109</v>
      </c>
      <c r="D107" s="56" t="s">
        <v>418</v>
      </c>
      <c r="E107" s="86">
        <f>№6!H146</f>
        <v>15000</v>
      </c>
      <c r="F107" s="32"/>
      <c r="G107" s="32"/>
    </row>
    <row r="108" spans="1:7" s="29" customFormat="1" ht="72" hidden="1">
      <c r="A108" s="59"/>
      <c r="B108" s="55" t="str">
        <f>№6!B152</f>
        <v>ВЦП "Привлечение граждан и их объединений к участию в охране общественного порядка на территории поселения"</v>
      </c>
      <c r="C108" s="56" t="s">
        <v>96</v>
      </c>
      <c r="D108" s="56"/>
      <c r="E108" s="86">
        <f>E109</f>
        <v>0</v>
      </c>
      <c r="F108" s="32"/>
      <c r="G108" s="32"/>
    </row>
    <row r="109" spans="1:7" s="29" customFormat="1" ht="54" hidden="1">
      <c r="A109" s="54"/>
      <c r="B109" s="55" t="str">
        <f>№6!B154</f>
        <v>Закупка товаров, работ и услуг для обеспечения государственных (муниципальных)нужд</v>
      </c>
      <c r="C109" s="56" t="s">
        <v>96</v>
      </c>
      <c r="D109" s="56" t="s">
        <v>418</v>
      </c>
      <c r="E109" s="86">
        <f>№6!H154</f>
        <v>0</v>
      </c>
      <c r="F109" s="32"/>
      <c r="G109" s="32"/>
    </row>
    <row r="110" spans="1:7" s="29" customFormat="1" ht="36" hidden="1">
      <c r="A110" s="54"/>
      <c r="B110" s="55" t="s">
        <v>84</v>
      </c>
      <c r="C110" s="56" t="s">
        <v>83</v>
      </c>
      <c r="D110" s="56"/>
      <c r="E110" s="86">
        <f>E111</f>
        <v>0</v>
      </c>
      <c r="F110" s="32"/>
      <c r="G110" s="32"/>
    </row>
    <row r="111" spans="1:7" s="29" customFormat="1" ht="56.25" hidden="1" customHeight="1">
      <c r="A111" s="54"/>
      <c r="B111" s="55" t="str">
        <f>B109</f>
        <v>Закупка товаров, работ и услуг для обеспечения государственных (муниципальных)нужд</v>
      </c>
      <c r="C111" s="56" t="s">
        <v>83</v>
      </c>
      <c r="D111" s="56" t="s">
        <v>418</v>
      </c>
      <c r="E111" s="86">
        <f>№6!H155</f>
        <v>0</v>
      </c>
      <c r="F111" s="32"/>
      <c r="G111" s="32"/>
    </row>
    <row r="112" spans="1:7" s="29" customFormat="1" ht="54" hidden="1">
      <c r="A112" s="61"/>
      <c r="B112" s="55" t="str">
        <f>№6!B84</f>
        <v>Другие непрограммные направления деятельности органов местного самоуправления</v>
      </c>
      <c r="C112" s="56" t="s">
        <v>35</v>
      </c>
      <c r="D112" s="56"/>
      <c r="E112" s="86">
        <f>E113</f>
        <v>0</v>
      </c>
      <c r="F112" s="32"/>
      <c r="G112" s="32"/>
    </row>
    <row r="113" spans="1:11" s="29" customFormat="1" ht="36" hidden="1">
      <c r="A113" s="54"/>
      <c r="B113" s="55" t="str">
        <f>№6!B86</f>
        <v>Мероприятия по землеустройству и землепользованию</v>
      </c>
      <c r="C113" s="56" t="s">
        <v>98</v>
      </c>
      <c r="D113" s="56"/>
      <c r="E113" s="86">
        <f>E114+E161</f>
        <v>0</v>
      </c>
      <c r="F113" s="32"/>
      <c r="G113" s="32"/>
    </row>
    <row r="114" spans="1:11" s="29" customFormat="1" ht="36" hidden="1">
      <c r="A114" s="54"/>
      <c r="B114" s="90" t="str">
        <f>№6!B87</f>
        <v>Закупка товаров, работ и услуг для государственных (муниципальных)нужд</v>
      </c>
      <c r="C114" s="56" t="s">
        <v>98</v>
      </c>
      <c r="D114" s="56" t="s">
        <v>418</v>
      </c>
      <c r="E114" s="86"/>
      <c r="F114" s="32"/>
      <c r="G114" s="32"/>
    </row>
    <row r="115" spans="1:11" s="29" customFormat="1" ht="18.75" hidden="1" customHeight="1">
      <c r="A115" s="54"/>
      <c r="B115" s="55"/>
      <c r="C115" s="56"/>
      <c r="D115" s="56"/>
      <c r="E115" s="86"/>
      <c r="F115" s="32"/>
      <c r="G115" s="32"/>
    </row>
    <row r="116" spans="1:11" s="29" customFormat="1" ht="18.75" hidden="1" customHeight="1">
      <c r="A116" s="54"/>
      <c r="B116" s="55"/>
      <c r="C116" s="56"/>
      <c r="D116" s="56"/>
      <c r="E116" s="86"/>
      <c r="F116" s="32"/>
      <c r="G116" s="32"/>
    </row>
    <row r="117" spans="1:11" s="29" customFormat="1" ht="18" hidden="1">
      <c r="A117" s="54"/>
      <c r="B117" s="55"/>
      <c r="C117" s="56"/>
      <c r="D117" s="56"/>
      <c r="E117" s="86"/>
      <c r="F117" s="32"/>
      <c r="G117" s="32"/>
    </row>
    <row r="118" spans="1:11" s="29" customFormat="1" ht="18" hidden="1">
      <c r="A118" s="54"/>
      <c r="B118" s="55"/>
      <c r="C118" s="88"/>
      <c r="D118" s="88"/>
      <c r="E118" s="82"/>
      <c r="F118" s="32"/>
      <c r="G118" s="32"/>
    </row>
    <row r="119" spans="1:11" s="29" customFormat="1" ht="18.75" hidden="1" customHeight="1">
      <c r="A119" s="59"/>
      <c r="B119" s="55"/>
      <c r="C119" s="56"/>
      <c r="D119" s="56"/>
      <c r="E119" s="117"/>
      <c r="F119" s="60"/>
      <c r="G119" s="60"/>
    </row>
    <row r="120" spans="1:11" s="29" customFormat="1" ht="18.75" hidden="1" customHeight="1">
      <c r="A120" s="54"/>
      <c r="B120" s="55"/>
      <c r="C120" s="56"/>
      <c r="D120" s="56"/>
      <c r="E120" s="117"/>
      <c r="F120" s="32"/>
      <c r="G120" s="32"/>
    </row>
    <row r="121" spans="1:11" s="29" customFormat="1" ht="18" hidden="1">
      <c r="A121" s="54"/>
      <c r="B121" s="55"/>
      <c r="C121" s="56"/>
      <c r="D121" s="56"/>
      <c r="E121" s="117"/>
      <c r="F121" s="32"/>
      <c r="G121" s="32"/>
    </row>
    <row r="122" spans="1:11" s="29" customFormat="1" ht="18" hidden="1">
      <c r="A122" s="54"/>
      <c r="B122" s="55"/>
      <c r="C122" s="56"/>
      <c r="D122" s="56"/>
      <c r="E122" s="117"/>
      <c r="F122" s="32"/>
      <c r="G122" s="32"/>
    </row>
    <row r="123" spans="1:11" s="29" customFormat="1" ht="36" hidden="1">
      <c r="A123" s="21"/>
      <c r="B123" s="55" t="str">
        <f>№6!B155</f>
        <v>ВЦП Предоставление помещений для размещения участковых ОВД</v>
      </c>
      <c r="C123" s="96" t="s">
        <v>30</v>
      </c>
      <c r="D123" s="96"/>
      <c r="E123" s="97">
        <f>E124</f>
        <v>0</v>
      </c>
      <c r="F123" s="30"/>
      <c r="G123" s="30"/>
      <c r="H123" s="23"/>
      <c r="I123" s="23"/>
      <c r="J123" s="23"/>
      <c r="K123" s="23"/>
    </row>
    <row r="124" spans="1:11" s="29" customFormat="1" ht="54" hidden="1">
      <c r="A124" s="21"/>
      <c r="B124" s="55" t="str">
        <f>№6!B156</f>
        <v>Закупка товаров, работ и услуг для обеспечения государственных (муниципальных)нужд</v>
      </c>
      <c r="C124" s="96" t="s">
        <v>30</v>
      </c>
      <c r="D124" s="96" t="s">
        <v>418</v>
      </c>
      <c r="E124" s="97">
        <f>№6!H156</f>
        <v>0</v>
      </c>
      <c r="F124" s="30"/>
      <c r="G124" s="30"/>
      <c r="H124" s="23"/>
      <c r="I124" s="23"/>
      <c r="J124" s="23"/>
      <c r="K124" s="23"/>
    </row>
    <row r="125" spans="1:11" s="29" customFormat="1" ht="18" hidden="1">
      <c r="A125" s="54"/>
      <c r="B125" s="55"/>
      <c r="C125" s="56"/>
      <c r="D125" s="56"/>
      <c r="E125" s="117"/>
      <c r="F125" s="32"/>
      <c r="G125" s="32"/>
    </row>
    <row r="126" spans="1:11" s="29" customFormat="1" ht="18.75" hidden="1" customHeight="1">
      <c r="A126" s="54"/>
      <c r="B126" s="91"/>
      <c r="C126" s="56"/>
      <c r="D126" s="56"/>
      <c r="E126" s="117"/>
      <c r="F126" s="32"/>
      <c r="G126" s="32"/>
    </row>
    <row r="127" spans="1:11" s="29" customFormat="1" ht="18.75" hidden="1" customHeight="1">
      <c r="A127" s="54"/>
      <c r="B127" s="55"/>
      <c r="C127" s="56"/>
      <c r="D127" s="56"/>
      <c r="E127" s="117"/>
      <c r="F127" s="32"/>
      <c r="G127" s="32"/>
    </row>
    <row r="128" spans="1:11" s="29" customFormat="1" ht="18.75" hidden="1" customHeight="1">
      <c r="A128" s="54"/>
      <c r="B128" s="55"/>
      <c r="C128" s="56"/>
      <c r="D128" s="56"/>
      <c r="E128" s="86"/>
      <c r="F128" s="32"/>
      <c r="G128" s="32"/>
    </row>
    <row r="129" spans="1:7" s="29" customFormat="1" ht="18.75" hidden="1" customHeight="1">
      <c r="A129" s="54"/>
      <c r="B129" s="92"/>
      <c r="C129" s="56"/>
      <c r="D129" s="56"/>
      <c r="E129" s="86"/>
      <c r="F129" s="32"/>
      <c r="G129" s="32"/>
    </row>
    <row r="130" spans="1:7" s="49" customFormat="1" ht="18" hidden="1">
      <c r="A130" s="53"/>
      <c r="B130" s="55"/>
      <c r="C130" s="56"/>
      <c r="D130" s="56"/>
      <c r="E130" s="86"/>
      <c r="F130" s="48"/>
      <c r="G130" s="48"/>
    </row>
    <row r="131" spans="1:7" s="29" customFormat="1" ht="18.75" hidden="1" customHeight="1">
      <c r="A131" s="53" t="s">
        <v>585</v>
      </c>
      <c r="B131" s="79"/>
      <c r="C131" s="56"/>
      <c r="D131" s="56"/>
      <c r="E131" s="86"/>
      <c r="F131" s="32"/>
      <c r="G131" s="32"/>
    </row>
    <row r="132" spans="1:7" s="29" customFormat="1" ht="18" hidden="1">
      <c r="A132" s="54"/>
      <c r="B132" s="55"/>
      <c r="C132" s="56"/>
      <c r="D132" s="56"/>
      <c r="E132" s="86"/>
      <c r="F132" s="32"/>
      <c r="G132" s="32"/>
    </row>
    <row r="133" spans="1:7" s="29" customFormat="1" ht="18" hidden="1">
      <c r="A133" s="54"/>
      <c r="B133" s="55"/>
      <c r="C133" s="56"/>
      <c r="D133" s="56"/>
      <c r="E133" s="86"/>
      <c r="F133" s="32"/>
      <c r="G133" s="32"/>
    </row>
    <row r="134" spans="1:7" s="29" customFormat="1" ht="18" hidden="1">
      <c r="A134" s="54"/>
      <c r="B134" s="55"/>
      <c r="C134" s="56"/>
      <c r="D134" s="56"/>
      <c r="E134" s="86"/>
      <c r="F134" s="32"/>
      <c r="G134" s="32"/>
    </row>
    <row r="135" spans="1:7" s="29" customFormat="1" ht="18.75" hidden="1" customHeight="1">
      <c r="A135" s="54"/>
      <c r="B135" s="55"/>
      <c r="C135" s="56"/>
      <c r="D135" s="56"/>
      <c r="E135" s="86"/>
      <c r="F135" s="32"/>
      <c r="G135" s="32"/>
    </row>
    <row r="136" spans="1:7" s="29" customFormat="1" ht="18" hidden="1">
      <c r="A136" s="54"/>
      <c r="B136" s="55"/>
      <c r="C136" s="56"/>
      <c r="D136" s="56"/>
      <c r="E136" s="86"/>
      <c r="F136" s="32"/>
      <c r="G136" s="32"/>
    </row>
    <row r="137" spans="1:7" s="29" customFormat="1" ht="18.75" hidden="1" customHeight="1">
      <c r="A137" s="59"/>
      <c r="B137" s="55"/>
      <c r="C137" s="56"/>
      <c r="D137" s="56"/>
      <c r="E137" s="86"/>
      <c r="F137" s="60"/>
      <c r="G137" s="60"/>
    </row>
    <row r="138" spans="1:7" s="29" customFormat="1" ht="18" hidden="1">
      <c r="A138" s="54"/>
      <c r="B138" s="55"/>
      <c r="C138" s="56"/>
      <c r="D138" s="56"/>
      <c r="E138" s="86"/>
      <c r="F138" s="32"/>
      <c r="G138" s="32"/>
    </row>
    <row r="139" spans="1:7" s="29" customFormat="1" ht="18.75" hidden="1" customHeight="1">
      <c r="A139" s="54"/>
      <c r="B139" s="55"/>
      <c r="C139" s="56"/>
      <c r="D139" s="56"/>
      <c r="E139" s="86"/>
      <c r="F139" s="32"/>
      <c r="G139" s="32"/>
    </row>
    <row r="140" spans="1:7" s="29" customFormat="1" ht="18.75" hidden="1" customHeight="1">
      <c r="A140" s="54"/>
      <c r="B140" s="55"/>
      <c r="C140" s="56"/>
      <c r="D140" s="56"/>
      <c r="E140" s="86"/>
      <c r="F140" s="32"/>
      <c r="G140" s="32"/>
    </row>
    <row r="141" spans="1:7" s="29" customFormat="1" ht="18.75" hidden="1" customHeight="1">
      <c r="A141" s="54"/>
      <c r="B141" s="55"/>
      <c r="C141" s="56"/>
      <c r="D141" s="56"/>
      <c r="E141" s="86"/>
      <c r="F141" s="32"/>
      <c r="G141" s="32"/>
    </row>
    <row r="142" spans="1:7" s="29" customFormat="1" ht="18.75" hidden="1" customHeight="1">
      <c r="A142" s="54"/>
      <c r="B142" s="55"/>
      <c r="C142" s="56"/>
      <c r="D142" s="56"/>
      <c r="E142" s="86"/>
      <c r="F142" s="32"/>
      <c r="G142" s="32"/>
    </row>
    <row r="143" spans="1:7" s="29" customFormat="1" ht="18.75" hidden="1" customHeight="1">
      <c r="A143" s="54"/>
      <c r="B143" s="55"/>
      <c r="C143" s="56"/>
      <c r="D143" s="56"/>
      <c r="E143" s="86"/>
      <c r="F143" s="32"/>
      <c r="G143" s="32"/>
    </row>
    <row r="144" spans="1:7" s="29" customFormat="1" ht="18.75" hidden="1" customHeight="1">
      <c r="A144" s="54"/>
      <c r="B144" s="55"/>
      <c r="C144" s="88"/>
      <c r="D144" s="88"/>
      <c r="E144" s="82"/>
      <c r="F144" s="32"/>
      <c r="G144" s="32"/>
    </row>
    <row r="145" spans="1:11" s="29" customFormat="1" ht="18.75" hidden="1" customHeight="1">
      <c r="A145" s="54"/>
      <c r="B145" s="55"/>
      <c r="C145" s="56"/>
      <c r="D145" s="56"/>
      <c r="E145" s="86"/>
      <c r="F145" s="55"/>
      <c r="G145" s="55"/>
      <c r="H145" s="56" t="s">
        <v>233</v>
      </c>
      <c r="I145" s="56" t="s">
        <v>245</v>
      </c>
      <c r="J145" s="56" t="s">
        <v>281</v>
      </c>
      <c r="K145" s="56" t="s">
        <v>340</v>
      </c>
    </row>
    <row r="146" spans="1:11" s="29" customFormat="1" ht="18.75" hidden="1" customHeight="1">
      <c r="A146" s="54"/>
      <c r="B146" s="55"/>
      <c r="C146" s="56"/>
      <c r="D146" s="56"/>
      <c r="E146" s="86"/>
      <c r="F146" s="32"/>
      <c r="G146" s="32"/>
    </row>
    <row r="147" spans="1:11" s="29" customFormat="1" ht="18" hidden="1">
      <c r="A147" s="54"/>
      <c r="B147" s="55"/>
      <c r="C147" s="56"/>
      <c r="D147" s="56"/>
      <c r="E147" s="86"/>
      <c r="F147" s="32"/>
      <c r="G147" s="32"/>
    </row>
    <row r="148" spans="1:11" s="29" customFormat="1" ht="54" hidden="1">
      <c r="A148" s="54"/>
      <c r="B148" s="55" t="str">
        <f>№6!B173</f>
        <v>ВЦП "Мероприятия в области строительства, архитектуры и градостроительства"</v>
      </c>
      <c r="C148" s="56" t="s">
        <v>66</v>
      </c>
      <c r="D148" s="56"/>
      <c r="E148" s="86">
        <f>E150</f>
        <v>0</v>
      </c>
      <c r="F148" s="32"/>
      <c r="G148" s="32"/>
    </row>
    <row r="149" spans="1:11" s="29" customFormat="1" ht="36" hidden="1">
      <c r="A149" s="54"/>
      <c r="B149" s="55" t="s">
        <v>359</v>
      </c>
      <c r="C149" s="56" t="s">
        <v>34</v>
      </c>
      <c r="D149" s="56"/>
      <c r="E149" s="86">
        <f>E150</f>
        <v>0</v>
      </c>
      <c r="F149" s="32"/>
      <c r="G149" s="32"/>
    </row>
    <row r="150" spans="1:11" s="29" customFormat="1" ht="54" hidden="1">
      <c r="A150" s="59"/>
      <c r="B150" s="55" t="str">
        <f>B124</f>
        <v>Закупка товаров, работ и услуг для обеспечения государственных (муниципальных)нужд</v>
      </c>
      <c r="C150" s="56" t="s">
        <v>34</v>
      </c>
      <c r="D150" s="56" t="s">
        <v>418</v>
      </c>
      <c r="E150" s="86">
        <f>№6!H175</f>
        <v>0</v>
      </c>
      <c r="F150" s="60"/>
      <c r="G150" s="60"/>
    </row>
    <row r="151" spans="1:11" s="29" customFormat="1" ht="36" hidden="1">
      <c r="A151" s="59"/>
      <c r="B151" s="55" t="str">
        <f>№6!B176</f>
        <v>ВЦП "Мероприятия в области землеустройства и землепользования"</v>
      </c>
      <c r="C151" s="56" t="s">
        <v>35</v>
      </c>
      <c r="D151" s="56"/>
      <c r="E151" s="86">
        <f>E158</f>
        <v>0</v>
      </c>
      <c r="F151" s="32"/>
      <c r="G151" s="32"/>
    </row>
    <row r="152" spans="1:11" s="29" customFormat="1" ht="18.75" hidden="1" customHeight="1">
      <c r="A152" s="54"/>
      <c r="B152" s="91"/>
      <c r="C152" s="56"/>
      <c r="D152" s="56"/>
      <c r="E152" s="86"/>
      <c r="F152" s="32"/>
      <c r="G152" s="32"/>
    </row>
    <row r="153" spans="1:11" s="29" customFormat="1" ht="18" hidden="1">
      <c r="A153" s="59"/>
      <c r="B153" s="55"/>
      <c r="C153" s="56"/>
      <c r="D153" s="56"/>
      <c r="E153" s="86"/>
      <c r="F153" s="60"/>
      <c r="G153" s="60"/>
    </row>
    <row r="154" spans="1:11" s="29" customFormat="1" ht="18" hidden="1">
      <c r="A154" s="54"/>
      <c r="B154" s="55"/>
      <c r="C154" s="56"/>
      <c r="D154" s="56"/>
      <c r="E154" s="86"/>
      <c r="F154" s="32"/>
      <c r="G154" s="32"/>
    </row>
    <row r="155" spans="1:11" s="29" customFormat="1" ht="18" hidden="1">
      <c r="A155" s="54"/>
      <c r="B155" s="55"/>
      <c r="C155" s="56"/>
      <c r="D155" s="56"/>
      <c r="E155" s="86"/>
      <c r="F155" s="32"/>
      <c r="G155" s="32"/>
    </row>
    <row r="156" spans="1:11" s="29" customFormat="1" ht="18" hidden="1">
      <c r="A156" s="54"/>
      <c r="B156" s="55"/>
      <c r="C156" s="56"/>
      <c r="D156" s="56"/>
      <c r="E156" s="86"/>
      <c r="F156" s="32"/>
      <c r="G156" s="32"/>
    </row>
    <row r="157" spans="1:11" s="29" customFormat="1" ht="18" hidden="1">
      <c r="A157" s="54"/>
      <c r="B157" s="55"/>
      <c r="C157" s="56"/>
      <c r="D157" s="56"/>
      <c r="E157" s="86"/>
      <c r="F157" s="32"/>
      <c r="G157" s="32"/>
    </row>
    <row r="158" spans="1:11" s="29" customFormat="1" ht="37.5" hidden="1" customHeight="1">
      <c r="A158" s="59"/>
      <c r="B158" s="91" t="str">
        <f>№6!B177</f>
        <v>Мероприятия по землеустройству и землепользованию</v>
      </c>
      <c r="C158" s="56" t="s">
        <v>36</v>
      </c>
      <c r="D158" s="56"/>
      <c r="E158" s="86">
        <f>E160</f>
        <v>0</v>
      </c>
      <c r="F158" s="32"/>
      <c r="G158" s="32"/>
    </row>
    <row r="159" spans="1:11" s="29" customFormat="1" ht="18" hidden="1">
      <c r="A159" s="54"/>
      <c r="B159" s="91"/>
      <c r="C159" s="56"/>
      <c r="D159" s="56"/>
      <c r="E159" s="86"/>
      <c r="F159" s="32"/>
      <c r="G159" s="32"/>
    </row>
    <row r="160" spans="1:11" s="29" customFormat="1" ht="36" hidden="1">
      <c r="A160" s="59"/>
      <c r="B160" s="55" t="str">
        <f>№6!B178</f>
        <v>Закупка товаров, работ и услуг для государственных (муниципальных)нужд</v>
      </c>
      <c r="C160" s="56" t="s">
        <v>67</v>
      </c>
      <c r="D160" s="56" t="s">
        <v>418</v>
      </c>
      <c r="E160" s="86">
        <f>№6!H87</f>
        <v>0</v>
      </c>
      <c r="F160" s="32"/>
      <c r="G160" s="32"/>
    </row>
    <row r="161" spans="1:11" s="29" customFormat="1" ht="72" hidden="1">
      <c r="A161" s="59"/>
      <c r="B161" s="55" t="str">
        <f>№6!B88</f>
        <v>Капитальные вложения в объекты недвижимого имущества государственной (муниципальной)собственности</v>
      </c>
      <c r="C161" s="56" t="s">
        <v>36</v>
      </c>
      <c r="D161" s="56" t="s">
        <v>465</v>
      </c>
      <c r="E161" s="86">
        <v>0</v>
      </c>
      <c r="F161" s="32"/>
      <c r="G161" s="32"/>
    </row>
    <row r="162" spans="1:11" s="29" customFormat="1" ht="54">
      <c r="A162" s="54"/>
      <c r="B162" s="55" t="str">
        <f>№6!B182</f>
        <v>Другие непрограммные направления деятельности органов местного самоуправления</v>
      </c>
      <c r="C162" s="56" t="s">
        <v>37</v>
      </c>
      <c r="D162" s="56"/>
      <c r="E162" s="86">
        <f>E163</f>
        <v>10000</v>
      </c>
      <c r="F162" s="30"/>
      <c r="G162" s="30"/>
      <c r="H162" s="23"/>
      <c r="I162" s="23"/>
      <c r="J162" s="23"/>
      <c r="K162" s="23"/>
    </row>
    <row r="163" spans="1:11" s="29" customFormat="1" ht="36">
      <c r="A163" s="61"/>
      <c r="B163" s="91" t="str">
        <f>№6!B183</f>
        <v>ВЦП "Содействие развитию малогои среднего предпринимательства в МО БР"</v>
      </c>
      <c r="C163" s="56" t="s">
        <v>38</v>
      </c>
      <c r="D163" s="56"/>
      <c r="E163" s="86">
        <f>E166</f>
        <v>10000</v>
      </c>
      <c r="F163" s="63"/>
      <c r="G163" s="63"/>
      <c r="H163" s="23"/>
      <c r="I163" s="23"/>
      <c r="J163" s="23"/>
      <c r="K163" s="23"/>
    </row>
    <row r="164" spans="1:11" s="29" customFormat="1" ht="18" hidden="1">
      <c r="A164" s="54"/>
      <c r="B164" s="55"/>
      <c r="C164" s="56"/>
      <c r="D164" s="56"/>
      <c r="E164" s="86"/>
      <c r="F164" s="32"/>
      <c r="G164" s="32"/>
    </row>
    <row r="165" spans="1:11" s="29" customFormat="1" ht="18" hidden="1">
      <c r="A165" s="54"/>
      <c r="B165" s="55"/>
      <c r="C165" s="56"/>
      <c r="D165" s="56"/>
      <c r="E165" s="86"/>
      <c r="F165" s="32"/>
      <c r="G165" s="32"/>
    </row>
    <row r="166" spans="1:11" s="29" customFormat="1" ht="54">
      <c r="A166" s="54"/>
      <c r="B166" s="55" t="str">
        <f>№6!B186</f>
        <v>Закупка товаров, работ и услуг для обеспечения государственных (муниципальных)нужд</v>
      </c>
      <c r="C166" s="56" t="s">
        <v>38</v>
      </c>
      <c r="D166" s="56" t="s">
        <v>418</v>
      </c>
      <c r="E166" s="86">
        <f>№6!H181</f>
        <v>10000</v>
      </c>
      <c r="F166" s="32"/>
      <c r="G166" s="32"/>
    </row>
    <row r="167" spans="1:11" s="29" customFormat="1" ht="36">
      <c r="A167" s="53"/>
      <c r="B167" s="95" t="str">
        <f>№6!B89</f>
        <v>Развитие территориального общественного самоуправления</v>
      </c>
      <c r="C167" s="56" t="s">
        <v>20</v>
      </c>
      <c r="D167" s="56"/>
      <c r="E167" s="86">
        <f>E168</f>
        <v>25200</v>
      </c>
      <c r="F167" s="32"/>
      <c r="G167" s="32"/>
    </row>
    <row r="168" spans="1:11" s="29" customFormat="1" ht="90">
      <c r="A168" s="54"/>
      <c r="B168" s="55" t="str">
        <f>№6!B92</f>
        <v>Управление муниципальным имуществом, связанное с оценкой недвижимости, признанием прав и регулиролванием отношений в сфере собственности</v>
      </c>
      <c r="C168" s="56" t="s">
        <v>100</v>
      </c>
      <c r="D168" s="56"/>
      <c r="E168" s="86">
        <f>E174</f>
        <v>25200</v>
      </c>
      <c r="F168" s="32"/>
      <c r="G168" s="32"/>
    </row>
    <row r="169" spans="1:11" s="29" customFormat="1" ht="18.75" hidden="1" customHeight="1">
      <c r="A169" s="54"/>
      <c r="B169" s="55"/>
      <c r="C169" s="56"/>
      <c r="D169" s="56"/>
      <c r="E169" s="86"/>
      <c r="F169" s="32"/>
      <c r="G169" s="32"/>
    </row>
    <row r="170" spans="1:11" s="29" customFormat="1" ht="18.75" hidden="1" customHeight="1">
      <c r="A170" s="54"/>
      <c r="B170" s="55"/>
      <c r="C170" s="56"/>
      <c r="D170" s="56"/>
      <c r="E170" s="86"/>
      <c r="F170" s="32"/>
      <c r="G170" s="32"/>
    </row>
    <row r="171" spans="1:11" s="29" customFormat="1" ht="18.75" hidden="1" customHeight="1">
      <c r="A171" s="54"/>
      <c r="B171" s="55"/>
      <c r="C171" s="56"/>
      <c r="D171" s="56"/>
      <c r="E171" s="86"/>
      <c r="F171" s="32"/>
      <c r="G171" s="32"/>
    </row>
    <row r="172" spans="1:11" s="29" customFormat="1" ht="18" hidden="1">
      <c r="A172" s="53" t="s">
        <v>586</v>
      </c>
      <c r="B172" s="79"/>
      <c r="C172" s="56"/>
      <c r="D172" s="56"/>
      <c r="E172" s="86"/>
      <c r="F172" s="32"/>
      <c r="G172" s="32"/>
    </row>
    <row r="173" spans="1:11" s="29" customFormat="1" ht="18" hidden="1">
      <c r="A173" s="59"/>
      <c r="B173" s="55"/>
      <c r="C173" s="56"/>
      <c r="D173" s="56"/>
      <c r="E173" s="86"/>
      <c r="F173" s="60"/>
      <c r="G173" s="60"/>
    </row>
    <row r="174" spans="1:11" s="178" customFormat="1" ht="36">
      <c r="A174" s="175"/>
      <c r="B174" s="55" t="str">
        <f>№6!B82</f>
        <v>Социальное обеспечение и иные выплаты населению</v>
      </c>
      <c r="C174" s="84" t="s">
        <v>107</v>
      </c>
      <c r="D174" s="176">
        <v>300</v>
      </c>
      <c r="E174" s="117">
        <f>№6!H82</f>
        <v>25200</v>
      </c>
      <c r="F174" s="177"/>
      <c r="G174" s="177"/>
    </row>
    <row r="175" spans="1:11" ht="36">
      <c r="B175" s="55" t="str">
        <f>№6!B300</f>
        <v>Молодежная политика, оздоровление, занятость детей и подростков</v>
      </c>
      <c r="C175" s="84" t="s">
        <v>48</v>
      </c>
      <c r="D175" s="176"/>
      <c r="E175" s="117">
        <f>E176</f>
        <v>20000</v>
      </c>
    </row>
    <row r="176" spans="1:11" ht="36">
      <c r="B176" s="55" t="str">
        <f>№6!B301</f>
        <v>Мероприятия в области молодежной политики</v>
      </c>
      <c r="C176" s="84" t="s">
        <v>49</v>
      </c>
      <c r="D176" s="176"/>
      <c r="E176" s="117">
        <f>E177+E179</f>
        <v>20000</v>
      </c>
    </row>
    <row r="177" spans="2:5" ht="36">
      <c r="B177" s="55" t="str">
        <f>№6!B302</f>
        <v>Проведение мероприятий для детей и молодежи</v>
      </c>
      <c r="C177" s="84" t="s">
        <v>101</v>
      </c>
      <c r="D177" s="176"/>
      <c r="E177" s="117">
        <f>E178</f>
        <v>20000</v>
      </c>
    </row>
    <row r="178" spans="2:5" ht="36">
      <c r="B178" s="55" t="str">
        <f>B174</f>
        <v>Социальное обеспечение и иные выплаты населению</v>
      </c>
      <c r="C178" s="84" t="s">
        <v>101</v>
      </c>
      <c r="D178" s="176">
        <v>200</v>
      </c>
      <c r="E178" s="117">
        <f>№6!H303</f>
        <v>20000</v>
      </c>
    </row>
    <row r="179" spans="2:5" ht="90" hidden="1">
      <c r="B179" s="55" t="s">
        <v>326</v>
      </c>
      <c r="C179" s="84" t="s">
        <v>102</v>
      </c>
      <c r="D179" s="176"/>
      <c r="E179" s="117">
        <f>E180</f>
        <v>0</v>
      </c>
    </row>
    <row r="180" spans="2:5" ht="18" hidden="1">
      <c r="B180" s="55" t="s">
        <v>689</v>
      </c>
      <c r="C180" s="84" t="s">
        <v>102</v>
      </c>
      <c r="D180" s="176">
        <v>800</v>
      </c>
      <c r="E180" s="117">
        <f>№6!H306</f>
        <v>0</v>
      </c>
    </row>
    <row r="181" spans="2:5" ht="36">
      <c r="B181" s="55" t="s">
        <v>4</v>
      </c>
      <c r="C181" s="84" t="s">
        <v>57</v>
      </c>
      <c r="D181" s="176"/>
      <c r="E181" s="117">
        <f>E183</f>
        <v>105000</v>
      </c>
    </row>
    <row r="182" spans="2:5" ht="54">
      <c r="B182" s="55" t="s">
        <v>111</v>
      </c>
      <c r="C182" s="84" t="s">
        <v>110</v>
      </c>
      <c r="D182" s="176"/>
      <c r="E182" s="117">
        <f>E183</f>
        <v>105000</v>
      </c>
    </row>
    <row r="183" spans="2:5" ht="75" hidden="1" customHeight="1">
      <c r="B183" s="55" t="s">
        <v>691</v>
      </c>
      <c r="C183" s="84" t="s">
        <v>58</v>
      </c>
      <c r="D183" s="176"/>
      <c r="E183" s="117">
        <f>E184</f>
        <v>105000</v>
      </c>
    </row>
    <row r="184" spans="2:5" ht="72">
      <c r="B184" s="55" t="s">
        <v>691</v>
      </c>
      <c r="C184" s="84" t="s">
        <v>112</v>
      </c>
      <c r="D184" s="176"/>
      <c r="E184" s="117">
        <f>№6!H359</f>
        <v>105000</v>
      </c>
    </row>
    <row r="185" spans="2:5" ht="36">
      <c r="B185" s="55" t="s">
        <v>2</v>
      </c>
      <c r="C185" s="84" t="s">
        <v>112</v>
      </c>
      <c r="D185" s="176">
        <v>300</v>
      </c>
      <c r="E185" s="117">
        <f>E184</f>
        <v>105000</v>
      </c>
    </row>
    <row r="186" spans="2:5" ht="54" hidden="1">
      <c r="B186" s="55" t="str">
        <f>№6!B94</f>
        <v>Другие непрограммные направления деятельности органов местного самоуправления</v>
      </c>
      <c r="C186" s="84" t="s">
        <v>21</v>
      </c>
      <c r="D186" s="176"/>
      <c r="E186" s="117">
        <f>E187+E189</f>
        <v>0</v>
      </c>
    </row>
    <row r="187" spans="2:5" ht="36" hidden="1">
      <c r="B187" s="55" t="str">
        <f>№6!B97</f>
        <v>Расходы на передачу полномочий из поселений</v>
      </c>
      <c r="C187" s="84" t="s">
        <v>104</v>
      </c>
      <c r="D187" s="176"/>
      <c r="E187" s="117">
        <f>E188</f>
        <v>0</v>
      </c>
    </row>
    <row r="188" spans="2:5" ht="18" hidden="1">
      <c r="B188" s="55" t="str">
        <f>№6!B98</f>
        <v>Межбюджетные трансферты</v>
      </c>
      <c r="C188" s="84" t="s">
        <v>104</v>
      </c>
      <c r="D188" s="176">
        <v>500</v>
      </c>
      <c r="E188" s="117">
        <f>№6!H94+№6!H190</f>
        <v>0</v>
      </c>
    </row>
    <row r="189" spans="2:5" ht="36" hidden="1">
      <c r="B189" s="55" t="s">
        <v>8</v>
      </c>
      <c r="C189" s="84" t="s">
        <v>39</v>
      </c>
      <c r="D189" s="176"/>
      <c r="E189" s="117">
        <f>E190</f>
        <v>0</v>
      </c>
    </row>
    <row r="190" spans="2:5" ht="18" hidden="1">
      <c r="B190" s="55" t="s">
        <v>565</v>
      </c>
      <c r="C190" s="84" t="s">
        <v>39</v>
      </c>
      <c r="D190" s="176">
        <v>500</v>
      </c>
      <c r="E190" s="117">
        <f>№6!H189</f>
        <v>0</v>
      </c>
    </row>
    <row r="191" spans="2:5" ht="18" hidden="1">
      <c r="B191" s="55" t="str">
        <f>№6!B379</f>
        <v>Управление муниципальными финансами</v>
      </c>
      <c r="C191" s="84" t="s">
        <v>62</v>
      </c>
      <c r="D191" s="176"/>
      <c r="E191" s="117">
        <f>E192</f>
        <v>0</v>
      </c>
    </row>
    <row r="192" spans="2:5" ht="36" hidden="1">
      <c r="B192" s="55" t="str">
        <f>№6!B380</f>
        <v>Управление муниципальным долгом и муниципальными финансовыми активами</v>
      </c>
      <c r="C192" s="84" t="s">
        <v>63</v>
      </c>
      <c r="D192" s="176"/>
      <c r="E192" s="117">
        <f>E193</f>
        <v>0</v>
      </c>
    </row>
    <row r="193" spans="2:5" ht="36" hidden="1">
      <c r="B193" s="55" t="str">
        <f>№6!B381</f>
        <v>Процентные платежи по муниципальному долгу муниципального образования</v>
      </c>
      <c r="C193" s="84" t="s">
        <v>64</v>
      </c>
      <c r="D193" s="176"/>
      <c r="E193" s="117">
        <f>E194</f>
        <v>0</v>
      </c>
    </row>
    <row r="194" spans="2:5" ht="37.5" hidden="1" customHeight="1">
      <c r="B194" s="55" t="str">
        <f>№6!B382</f>
        <v>Обслуживание государственного (муниципального) долга</v>
      </c>
      <c r="C194" s="84" t="s">
        <v>64</v>
      </c>
      <c r="D194" s="176">
        <v>700</v>
      </c>
      <c r="E194" s="117">
        <f>№6!H382</f>
        <v>0</v>
      </c>
    </row>
    <row r="195" spans="2:5" ht="90">
      <c r="B195" s="55" t="str">
        <f>№6!B309</f>
        <v>Организация досуга и обеспечение населения услугами учреждений культуры, сохранение, использование и популяризация объектов культурного наследия</v>
      </c>
      <c r="C195" s="84" t="s">
        <v>50</v>
      </c>
      <c r="D195" s="176"/>
      <c r="E195" s="117">
        <f>E198+E213+E224</f>
        <v>6900919</v>
      </c>
    </row>
    <row r="196" spans="2:5" ht="18">
      <c r="B196" s="55" t="str">
        <f>№6!B312</f>
        <v>Клубы</v>
      </c>
      <c r="C196" s="84" t="s">
        <v>68</v>
      </c>
      <c r="D196" s="176"/>
      <c r="E196" s="117">
        <f>№6!H312</f>
        <v>5429769</v>
      </c>
    </row>
    <row r="197" spans="2:5" ht="54" customHeight="1">
      <c r="B197" s="55" t="str">
        <f>№6!B313</f>
        <v>Расходы на обеспечение деятельности (оказание услуг) муниципальных учреждений</v>
      </c>
      <c r="C197" s="84" t="s">
        <v>52</v>
      </c>
      <c r="D197" s="176"/>
      <c r="E197" s="117">
        <f>E198</f>
        <v>5429769</v>
      </c>
    </row>
    <row r="198" spans="2:5" ht="54">
      <c r="B198" s="55" t="str">
        <f>№6!B314</f>
        <v>Предоставление субсидий  бюджетным, автономным учреждениям и иным некоммерческим организациям</v>
      </c>
      <c r="C198" s="84" t="s">
        <v>52</v>
      </c>
      <c r="D198" s="176">
        <v>600</v>
      </c>
      <c r="E198" s="117">
        <f>№6!H314</f>
        <v>5429769</v>
      </c>
    </row>
    <row r="199" spans="2:5" ht="37.5" hidden="1" customHeight="1">
      <c r="B199" s="55" t="s">
        <v>600</v>
      </c>
      <c r="C199" s="84" t="s">
        <v>53</v>
      </c>
      <c r="D199" s="176"/>
      <c r="E199" s="117">
        <f>E200</f>
        <v>0</v>
      </c>
    </row>
    <row r="200" spans="2:5" ht="72" hidden="1">
      <c r="B200" s="55" t="s">
        <v>499</v>
      </c>
      <c r="C200" s="84" t="s">
        <v>53</v>
      </c>
      <c r="D200" s="176">
        <v>600</v>
      </c>
      <c r="E200" s="117">
        <f>№6!H321</f>
        <v>0</v>
      </c>
    </row>
    <row r="201" spans="2:5" ht="18.75" hidden="1" customHeight="1">
      <c r="B201" s="55" t="str">
        <f>№6!B315</f>
        <v xml:space="preserve"> Осуществление капитального ремонта</v>
      </c>
      <c r="C201" s="84" t="s">
        <v>93</v>
      </c>
      <c r="D201" s="176"/>
      <c r="E201" s="117">
        <f>E202</f>
        <v>0</v>
      </c>
    </row>
    <row r="202" spans="2:5" ht="54" hidden="1">
      <c r="B202" s="55" t="str">
        <f>B198</f>
        <v>Предоставление субсидий  бюджетным, автономным учреждениям и иным некоммерческим организациям</v>
      </c>
      <c r="C202" s="84" t="s">
        <v>93</v>
      </c>
      <c r="D202" s="176">
        <v>600</v>
      </c>
      <c r="E202" s="117">
        <f>№6!H316</f>
        <v>0</v>
      </c>
    </row>
    <row r="203" spans="2:5" ht="37.5" hidden="1" customHeight="1">
      <c r="B203" s="55" t="str">
        <f>№6!B321</f>
        <v>Дополнительная помощь местным бюджетам для решения социально значимых вопросов</v>
      </c>
      <c r="C203" s="84" t="s">
        <v>53</v>
      </c>
      <c r="D203" s="176"/>
      <c r="E203" s="117">
        <f>E204</f>
        <v>0</v>
      </c>
    </row>
    <row r="204" spans="2:5" ht="56.25" hidden="1" customHeight="1">
      <c r="B204" s="55" t="str">
        <f>B202</f>
        <v>Предоставление субсидий  бюджетным, автономным учреждениям и иным некоммерческим организациям</v>
      </c>
      <c r="C204" s="84" t="s">
        <v>53</v>
      </c>
      <c r="D204" s="176">
        <v>600</v>
      </c>
      <c r="E204" s="117">
        <f>№6!H322</f>
        <v>0</v>
      </c>
    </row>
    <row r="205" spans="2:5" ht="90" hidden="1">
      <c r="B205" s="55" t="s">
        <v>117</v>
      </c>
      <c r="C205" s="84" t="s">
        <v>115</v>
      </c>
      <c r="D205" s="176"/>
      <c r="E205" s="117">
        <f>E206+E208</f>
        <v>0</v>
      </c>
    </row>
    <row r="206" spans="2:5" ht="90" hidden="1">
      <c r="B206" s="55" t="s">
        <v>117</v>
      </c>
      <c r="C206" s="84" t="s">
        <v>116</v>
      </c>
      <c r="D206" s="176"/>
      <c r="E206" s="117">
        <f>E207</f>
        <v>0</v>
      </c>
    </row>
    <row r="207" spans="2:5" ht="72" hidden="1">
      <c r="B207" s="55" t="s">
        <v>499</v>
      </c>
      <c r="C207" s="84" t="s">
        <v>116</v>
      </c>
      <c r="D207" s="176">
        <v>600</v>
      </c>
      <c r="E207" s="117">
        <f>№6!H325</f>
        <v>0</v>
      </c>
    </row>
    <row r="208" spans="2:5" ht="90" hidden="1">
      <c r="B208" s="55" t="s">
        <v>117</v>
      </c>
      <c r="C208" s="56" t="s">
        <v>133</v>
      </c>
      <c r="D208" s="176"/>
      <c r="E208" s="117">
        <f>E209</f>
        <v>0</v>
      </c>
    </row>
    <row r="209" spans="2:6" ht="90" hidden="1">
      <c r="B209" s="55" t="s">
        <v>117</v>
      </c>
      <c r="C209" s="56" t="s">
        <v>133</v>
      </c>
      <c r="D209" s="176"/>
      <c r="E209" s="117">
        <f>E210</f>
        <v>0</v>
      </c>
    </row>
    <row r="210" spans="2:6" ht="72" hidden="1">
      <c r="B210" s="55" t="s">
        <v>499</v>
      </c>
      <c r="C210" s="56" t="s">
        <v>133</v>
      </c>
      <c r="D210" s="176">
        <v>600</v>
      </c>
      <c r="E210" s="117">
        <f>№6!H326</f>
        <v>0</v>
      </c>
    </row>
    <row r="211" spans="2:6" ht="18">
      <c r="B211" s="55" t="str">
        <f>№6!B328</f>
        <v>Услуги библиотек</v>
      </c>
      <c r="C211" s="84" t="s">
        <v>54</v>
      </c>
      <c r="D211" s="176"/>
      <c r="E211" s="117">
        <f>E212+E221+E225</f>
        <v>1471150</v>
      </c>
      <c r="F211" s="30">
        <f>E211-2737157</f>
        <v>-1266007</v>
      </c>
    </row>
    <row r="212" spans="2:6" ht="54">
      <c r="B212" s="55" t="str">
        <f>№6!B329</f>
        <v>Расходы на обеспечение деятельности (оказание услуг) муниципальных учреждений</v>
      </c>
      <c r="C212" s="84" t="s">
        <v>55</v>
      </c>
      <c r="D212" s="176"/>
      <c r="E212" s="117">
        <f>E213</f>
        <v>1471150</v>
      </c>
    </row>
    <row r="213" spans="2:6" ht="54">
      <c r="B213" s="55" t="str">
        <f>B202</f>
        <v>Предоставление субсидий  бюджетным, автономным учреждениям и иным некоммерческим организациям</v>
      </c>
      <c r="C213" s="84" t="s">
        <v>55</v>
      </c>
      <c r="D213" s="176">
        <v>600</v>
      </c>
      <c r="E213" s="117">
        <f>№6!H330</f>
        <v>1471150</v>
      </c>
    </row>
    <row r="214" spans="2:6" ht="90" hidden="1">
      <c r="B214" s="55" t="str">
        <f>№6!B344</f>
        <v>Расходы на поэтапное повышение уровня средней заработной платы работников муниципальных учреждений Краснодарского края в целях выполнения Указа Президента Российской Федерации</v>
      </c>
      <c r="C214" s="56" t="s">
        <v>118</v>
      </c>
      <c r="D214" s="176"/>
      <c r="E214" s="117">
        <f>E215+E217</f>
        <v>0</v>
      </c>
    </row>
    <row r="215" spans="2:6" ht="90" hidden="1">
      <c r="B215" s="55" t="str">
        <f>№6!B345</f>
        <v>Расходы на поэтапное повышение уровня средней заработной платы работников муниципальных учреждений Краснодарского края в целях выполнения Указа Президента Российской Федерации</v>
      </c>
      <c r="C215" s="56" t="s">
        <v>119</v>
      </c>
      <c r="D215" s="176"/>
      <c r="E215" s="117">
        <f>E216</f>
        <v>0</v>
      </c>
    </row>
    <row r="216" spans="2:6" ht="72" hidden="1">
      <c r="B216" s="55" t="s">
        <v>499</v>
      </c>
      <c r="C216" s="56" t="s">
        <v>119</v>
      </c>
      <c r="D216" s="176">
        <v>600</v>
      </c>
      <c r="E216" s="117">
        <f>№6!H346</f>
        <v>0</v>
      </c>
    </row>
    <row r="217" spans="2:6" ht="90" hidden="1">
      <c r="B217" s="55" t="s">
        <v>117</v>
      </c>
      <c r="C217" s="56" t="s">
        <v>134</v>
      </c>
      <c r="D217" s="176"/>
      <c r="E217" s="117">
        <f>E218</f>
        <v>0</v>
      </c>
    </row>
    <row r="218" spans="2:6" ht="93.75" hidden="1" customHeight="1">
      <c r="B218" s="55" t="s">
        <v>117</v>
      </c>
      <c r="C218" s="56" t="s">
        <v>134</v>
      </c>
      <c r="D218" s="176"/>
      <c r="E218" s="117">
        <f>E219</f>
        <v>0</v>
      </c>
    </row>
    <row r="219" spans="2:6" ht="56.25" hidden="1" customHeight="1">
      <c r="B219" s="55" t="s">
        <v>499</v>
      </c>
      <c r="C219" s="56" t="s">
        <v>120</v>
      </c>
      <c r="D219" s="176">
        <v>600</v>
      </c>
      <c r="E219" s="117">
        <f>№6!H347</f>
        <v>0</v>
      </c>
    </row>
    <row r="220" spans="2:6" ht="90" hidden="1">
      <c r="B220" s="55" t="str">
        <f>№6!B350</f>
        <v>Организация досуга и обеспечение населения услугами учреждений культуры, сохранение, использование и популяризация объектов культурного наследия</v>
      </c>
      <c r="C220" s="84" t="s">
        <v>85</v>
      </c>
      <c r="D220" s="176"/>
      <c r="E220" s="117">
        <f>E223</f>
        <v>0</v>
      </c>
    </row>
    <row r="221" spans="2:6" ht="18" hidden="1">
      <c r="B221" s="179" t="str">
        <f>B201</f>
        <v xml:space="preserve"> Осуществление капитального ремонта</v>
      </c>
      <c r="C221" s="84" t="s">
        <v>56</v>
      </c>
      <c r="D221" s="176"/>
      <c r="E221" s="117">
        <f>E222</f>
        <v>0</v>
      </c>
    </row>
    <row r="222" spans="2:6" ht="54" hidden="1">
      <c r="B222" s="55" t="str">
        <f>B213</f>
        <v>Предоставление субсидий  бюджетным, автономным учреждениям и иным некоммерческим организациям</v>
      </c>
      <c r="C222" s="84" t="s">
        <v>56</v>
      </c>
      <c r="D222" s="176">
        <v>600</v>
      </c>
      <c r="E222" s="117">
        <f>№6!H331</f>
        <v>0</v>
      </c>
    </row>
    <row r="223" spans="2:6" ht="54" hidden="1">
      <c r="B223" s="55" t="str">
        <f>№6!B351</f>
        <v>МВЦП "Охрана и сохранение объектов культурного наследия местного значения"</v>
      </c>
      <c r="C223" s="84" t="s">
        <v>105</v>
      </c>
      <c r="D223" s="176"/>
      <c r="E223" s="117">
        <f>E224</f>
        <v>0</v>
      </c>
    </row>
    <row r="224" spans="2:6" ht="56.25" hidden="1" customHeight="1">
      <c r="B224" s="55" t="str">
        <f>№6!B352</f>
        <v>Предоставление субсидий  бюджетным, автономным учреждениям и иным некоммерческим организациям</v>
      </c>
      <c r="C224" s="84" t="s">
        <v>105</v>
      </c>
      <c r="D224" s="176">
        <v>600</v>
      </c>
      <c r="E224" s="117">
        <f>№6!H351</f>
        <v>0</v>
      </c>
    </row>
    <row r="225" spans="2:5" ht="90" hidden="1">
      <c r="B225" s="55" t="s">
        <v>117</v>
      </c>
      <c r="C225" s="56" t="s">
        <v>118</v>
      </c>
      <c r="D225" s="176"/>
      <c r="E225" s="117">
        <f>E226+E228</f>
        <v>0</v>
      </c>
    </row>
    <row r="226" spans="2:5" ht="90" hidden="1">
      <c r="B226" s="55" t="s">
        <v>117</v>
      </c>
      <c r="C226" s="56" t="s">
        <v>119</v>
      </c>
      <c r="D226" s="176"/>
      <c r="E226" s="117">
        <f>E227</f>
        <v>0</v>
      </c>
    </row>
    <row r="227" spans="2:5" ht="72" hidden="1">
      <c r="B227" s="55" t="s">
        <v>499</v>
      </c>
      <c r="C227" s="56" t="s">
        <v>119</v>
      </c>
      <c r="D227" s="176">
        <v>600</v>
      </c>
      <c r="E227" s="117">
        <v>0</v>
      </c>
    </row>
    <row r="228" spans="2:5" ht="90" hidden="1">
      <c r="B228" s="55" t="s">
        <v>117</v>
      </c>
      <c r="C228" s="56" t="s">
        <v>120</v>
      </c>
      <c r="D228" s="176"/>
      <c r="E228" s="117">
        <v>0</v>
      </c>
    </row>
    <row r="229" spans="2:5" ht="90" hidden="1">
      <c r="B229" s="55" t="s">
        <v>117</v>
      </c>
      <c r="C229" s="56" t="s">
        <v>120</v>
      </c>
      <c r="D229" s="176"/>
      <c r="E229" s="117">
        <v>0</v>
      </c>
    </row>
    <row r="230" spans="2:5" ht="72" hidden="1">
      <c r="B230" s="55" t="s">
        <v>499</v>
      </c>
      <c r="C230" s="56" t="s">
        <v>120</v>
      </c>
      <c r="D230" s="176">
        <v>600</v>
      </c>
      <c r="E230" s="117">
        <v>0</v>
      </c>
    </row>
    <row r="231" spans="2:5" ht="54" hidden="1">
      <c r="B231" s="55" t="str">
        <f>№6!B351</f>
        <v>МВЦП "Охрана и сохранение объектов культурного наследия местного значения"</v>
      </c>
      <c r="C231" s="84" t="s">
        <v>105</v>
      </c>
      <c r="D231" s="176"/>
      <c r="E231" s="117">
        <f>E232</f>
        <v>0</v>
      </c>
    </row>
    <row r="232" spans="2:5" ht="56.25" hidden="1" customHeight="1">
      <c r="B232" s="55" t="str">
        <f>№6!B352</f>
        <v>Предоставление субсидий  бюджетным, автономным учреждениям и иным некоммерческим организациям</v>
      </c>
      <c r="C232" s="84" t="s">
        <v>105</v>
      </c>
      <c r="D232" s="176">
        <v>600</v>
      </c>
      <c r="E232" s="117">
        <f>№6!H352</f>
        <v>0</v>
      </c>
    </row>
    <row r="233" spans="2:5" ht="18">
      <c r="B233" s="55" t="str">
        <f>№6!B362</f>
        <v>Развитие физической культуры и спорта</v>
      </c>
      <c r="C233" s="84" t="s">
        <v>59</v>
      </c>
      <c r="D233" s="176"/>
      <c r="E233" s="117">
        <f>E234</f>
        <v>10000</v>
      </c>
    </row>
    <row r="234" spans="2:5" ht="33" customHeight="1">
      <c r="B234" s="55" t="str">
        <f>№6!B364</f>
        <v>Мероприятия в области спорта и физической культуры</v>
      </c>
      <c r="C234" s="84" t="s">
        <v>106</v>
      </c>
      <c r="D234" s="176"/>
      <c r="E234" s="117">
        <f>E235</f>
        <v>10000</v>
      </c>
    </row>
    <row r="235" spans="2:5" ht="54">
      <c r="B235" s="55" t="str">
        <f>№6!B370</f>
        <v>Закупка товаров, работ и услуг для обеспечения государственных (муниципальных)нужд</v>
      </c>
      <c r="C235" s="84" t="s">
        <v>106</v>
      </c>
      <c r="D235" s="176">
        <v>200</v>
      </c>
      <c r="E235" s="117">
        <f>№6!H370</f>
        <v>10000</v>
      </c>
    </row>
    <row r="236" spans="2:5" ht="36">
      <c r="B236" s="180" t="str">
        <f>№6!B161</f>
        <v>Дорожная деятельность в отношении дорог общего пользования</v>
      </c>
      <c r="C236" s="84" t="s">
        <v>31</v>
      </c>
      <c r="D236" s="176"/>
      <c r="E236" s="120">
        <f>E237</f>
        <v>2134612.2999999998</v>
      </c>
    </row>
    <row r="237" spans="2:5" ht="126">
      <c r="B237" s="181" t="str">
        <f>№6!B162</f>
        <v>Строительство, реконструкция, капитальный ремонт, ремонт и содержание действующей сети автомобильных дорог общего пользования межмуниципального значения,  местного значения и искусственных сооружений на них</v>
      </c>
      <c r="C237" s="182" t="s">
        <v>32</v>
      </c>
      <c r="D237" s="119"/>
      <c r="E237" s="120">
        <f>E238</f>
        <v>2134612.2999999998</v>
      </c>
    </row>
    <row r="238" spans="2:5" ht="54">
      <c r="B238" s="180" t="str">
        <f>№6!B163</f>
        <v>Закупка товаров, работ и услуг для обеспечения государственных (муниципальных)нужд</v>
      </c>
      <c r="C238" s="182" t="s">
        <v>32</v>
      </c>
      <c r="D238" s="119">
        <v>200</v>
      </c>
      <c r="E238" s="120">
        <f>№6!H163</f>
        <v>2134612.2999999998</v>
      </c>
    </row>
    <row r="239" spans="2:5" ht="54" hidden="1">
      <c r="B239" s="180" t="s">
        <v>9</v>
      </c>
      <c r="C239" s="182" t="s">
        <v>41</v>
      </c>
      <c r="D239" s="119"/>
      <c r="E239" s="120">
        <f>E240</f>
        <v>50000</v>
      </c>
    </row>
    <row r="240" spans="2:5" ht="36" hidden="1">
      <c r="B240" s="180" t="s">
        <v>137</v>
      </c>
      <c r="C240" s="182" t="s">
        <v>135</v>
      </c>
      <c r="D240" s="119"/>
      <c r="E240" s="120">
        <f>E241</f>
        <v>50000</v>
      </c>
    </row>
    <row r="241" spans="2:5" ht="72" hidden="1">
      <c r="B241" s="180" t="str">
        <f>№6!B215</f>
        <v>Строительство объектов социального и производственного комплексов, в том числе объектов общегражданского назначения, жилья, инфраструктуры</v>
      </c>
      <c r="C241" s="182" t="s">
        <v>136</v>
      </c>
      <c r="D241" s="119"/>
      <c r="E241" s="120">
        <f>E242+E243</f>
        <v>50000</v>
      </c>
    </row>
    <row r="242" spans="2:5" ht="56.25" hidden="1" customHeight="1">
      <c r="B242" s="180" t="str">
        <f>№6!B216</f>
        <v>Закупка товаров, работ и услуг для обеспечения государственных (муниципальных)нужд</v>
      </c>
      <c r="C242" s="182" t="s">
        <v>136</v>
      </c>
      <c r="D242" s="119">
        <v>200</v>
      </c>
      <c r="E242" s="120">
        <v>50000</v>
      </c>
    </row>
    <row r="243" spans="2:5" ht="56.25" hidden="1" customHeight="1">
      <c r="B243" s="180" t="str">
        <f>№6!B217</f>
        <v>Капитальные    вложения в объекты    недвижимого имущества государственной   (муниципальной)    собственности</v>
      </c>
      <c r="C243" s="182" t="s">
        <v>136</v>
      </c>
      <c r="D243" s="119">
        <v>400</v>
      </c>
      <c r="E243" s="120"/>
    </row>
    <row r="244" spans="2:5" ht="54" hidden="1">
      <c r="B244" s="180" t="s">
        <v>9</v>
      </c>
      <c r="C244" s="182" t="s">
        <v>41</v>
      </c>
      <c r="D244" s="119"/>
      <c r="E244" s="120">
        <f>E245</f>
        <v>0</v>
      </c>
    </row>
    <row r="245" spans="2:5" ht="36" hidden="1">
      <c r="B245" s="180" t="s">
        <v>89</v>
      </c>
      <c r="C245" s="182" t="s">
        <v>88</v>
      </c>
      <c r="D245" s="119"/>
      <c r="E245" s="120">
        <f>E246</f>
        <v>0</v>
      </c>
    </row>
    <row r="246" spans="2:5" ht="36" hidden="1">
      <c r="B246" s="180" t="str">
        <f>B245</f>
        <v>Капитальные вложения в области культуры</v>
      </c>
      <c r="C246" s="182" t="s">
        <v>87</v>
      </c>
      <c r="D246" s="119"/>
      <c r="E246" s="120">
        <f>E247+E253</f>
        <v>0</v>
      </c>
    </row>
    <row r="247" spans="2:5" ht="56.25" hidden="1" customHeight="1">
      <c r="B247" s="180" t="s">
        <v>90</v>
      </c>
      <c r="C247" s="182" t="s">
        <v>87</v>
      </c>
      <c r="D247" s="119">
        <v>400</v>
      </c>
      <c r="E247" s="120">
        <f>№6!H342</f>
        <v>0</v>
      </c>
    </row>
    <row r="248" spans="2:5" ht="54">
      <c r="B248" s="180" t="s">
        <v>9</v>
      </c>
      <c r="C248" s="84" t="s">
        <v>41</v>
      </c>
      <c r="D248" s="176"/>
      <c r="E248" s="120">
        <f>E249</f>
        <v>11509000</v>
      </c>
    </row>
    <row r="249" spans="2:5" ht="90">
      <c r="B249" s="181" t="s">
        <v>715</v>
      </c>
      <c r="C249" s="182" t="s">
        <v>724</v>
      </c>
      <c r="D249" s="119"/>
      <c r="E249" s="120">
        <f>E250+E251</f>
        <v>11509000</v>
      </c>
    </row>
    <row r="250" spans="2:5" ht="54">
      <c r="B250" s="180" t="s">
        <v>719</v>
      </c>
      <c r="C250" s="182" t="s">
        <v>724</v>
      </c>
      <c r="D250" s="119">
        <v>400</v>
      </c>
      <c r="E250" s="120">
        <f>10909000+600000</f>
        <v>11509000</v>
      </c>
    </row>
    <row r="251" spans="2:5" ht="90" hidden="1">
      <c r="B251" s="181" t="s">
        <v>715</v>
      </c>
      <c r="C251" s="182" t="s">
        <v>724</v>
      </c>
      <c r="D251" s="119"/>
      <c r="E251" s="120">
        <f>E252</f>
        <v>0</v>
      </c>
    </row>
    <row r="252" spans="2:5" ht="54" hidden="1">
      <c r="B252" s="180" t="s">
        <v>719</v>
      </c>
      <c r="C252" s="182" t="s">
        <v>724</v>
      </c>
      <c r="D252" s="119">
        <v>400</v>
      </c>
      <c r="E252" s="120"/>
    </row>
    <row r="253" spans="2:5" ht="56.25" hidden="1" customHeight="1">
      <c r="B253" s="180" t="s">
        <v>499</v>
      </c>
      <c r="C253" s="182" t="s">
        <v>87</v>
      </c>
      <c r="D253" s="119">
        <v>600</v>
      </c>
      <c r="E253" s="120">
        <f>№6!H343</f>
        <v>0</v>
      </c>
    </row>
    <row r="254" spans="2:5" ht="54" hidden="1">
      <c r="B254" s="180" t="str">
        <f>№6!B229</f>
        <v>Капитальные вложения (бюджетные инвестиции) в объекты муниципальной собственности</v>
      </c>
      <c r="C254" s="182" t="s">
        <v>42</v>
      </c>
      <c r="D254" s="119"/>
      <c r="E254" s="120">
        <f>E255+E257</f>
        <v>0</v>
      </c>
    </row>
    <row r="255" spans="2:5" ht="36" hidden="1">
      <c r="B255" s="183" t="str">
        <f>№6!B233</f>
        <v>Мероприятия в области коммунального хозяйства</v>
      </c>
      <c r="C255" s="182" t="s">
        <v>43</v>
      </c>
      <c r="D255" s="119"/>
      <c r="E255" s="120">
        <f>E256</f>
        <v>0</v>
      </c>
    </row>
    <row r="256" spans="2:5" ht="54" hidden="1">
      <c r="B256" s="180" t="str">
        <f>№6!B234</f>
        <v>Закупка товаров, работ и услуг для обеспечения государственных (муниципальных)нужд</v>
      </c>
      <c r="C256" s="182" t="s">
        <v>43</v>
      </c>
      <c r="D256" s="119">
        <v>200</v>
      </c>
      <c r="E256" s="120">
        <f>№6!H234</f>
        <v>0</v>
      </c>
    </row>
    <row r="257" spans="2:5" ht="90" hidden="1">
      <c r="B257" s="183" t="str">
        <f>№6!B240</f>
        <v>Государственная программа Краснодарского края "Развитие топливно-энергетического комплекса" подпрограмма "Газификация Краснодарского края"</v>
      </c>
      <c r="C257" s="182" t="s">
        <v>44</v>
      </c>
      <c r="D257" s="119"/>
      <c r="E257" s="120">
        <f>E258</f>
        <v>0</v>
      </c>
    </row>
    <row r="258" spans="2:5" ht="72" hidden="1">
      <c r="B258" s="180" t="str">
        <f>№6!B241</f>
        <v>Капитальные вложения в объекты недвижимого имущества государственной (муниципальной)собственности</v>
      </c>
      <c r="C258" s="182" t="s">
        <v>44</v>
      </c>
      <c r="D258" s="119">
        <v>200</v>
      </c>
      <c r="E258" s="120"/>
    </row>
    <row r="259" spans="2:5" ht="54">
      <c r="B259" s="180" t="s">
        <v>716</v>
      </c>
      <c r="C259" s="84" t="s">
        <v>42</v>
      </c>
      <c r="D259" s="176"/>
      <c r="E259" s="120">
        <f>E260+E262</f>
        <v>164700</v>
      </c>
    </row>
    <row r="260" spans="2:5" ht="39.6" customHeight="1">
      <c r="B260" s="204" t="str">
        <f>№6!B252</f>
        <v>Мероприятия в области коммунального хозяйства</v>
      </c>
      <c r="C260" s="182" t="s">
        <v>43</v>
      </c>
      <c r="D260" s="119"/>
      <c r="E260" s="120">
        <f>E261</f>
        <v>68500</v>
      </c>
    </row>
    <row r="261" spans="2:5" ht="54">
      <c r="B261" s="180" t="str">
        <f>B238</f>
        <v>Закупка товаров, работ и услуг для обеспечения государственных (муниципальных)нужд</v>
      </c>
      <c r="C261" s="182" t="s">
        <v>43</v>
      </c>
      <c r="D261" s="119">
        <v>200</v>
      </c>
      <c r="E261" s="120">
        <v>68500</v>
      </c>
    </row>
    <row r="262" spans="2:5" ht="18">
      <c r="B262" s="181" t="s">
        <v>718</v>
      </c>
      <c r="C262" s="182" t="s">
        <v>717</v>
      </c>
      <c r="D262" s="119"/>
      <c r="E262" s="120">
        <f>E263</f>
        <v>96200</v>
      </c>
    </row>
    <row r="263" spans="2:5" ht="54">
      <c r="B263" s="180" t="str">
        <f>B250</f>
        <v>Капитальные вложения в объекты государственной (муниципальной) собственности</v>
      </c>
      <c r="C263" s="182" t="s">
        <v>717</v>
      </c>
      <c r="D263" s="119">
        <v>400</v>
      </c>
      <c r="E263" s="120">
        <f>40000+56200</f>
        <v>96200</v>
      </c>
    </row>
    <row r="264" spans="2:5" ht="36">
      <c r="B264" s="180" t="str">
        <f>№6!B200</f>
        <v>Капитальный ремонт муниципального жилого фонда</v>
      </c>
      <c r="C264" s="182" t="s">
        <v>40</v>
      </c>
      <c r="D264" s="119"/>
      <c r="E264" s="120">
        <f>E265</f>
        <v>8000</v>
      </c>
    </row>
    <row r="265" spans="2:5" ht="54">
      <c r="B265" s="180" t="str">
        <f>B261</f>
        <v>Закупка товаров, работ и услуг для обеспечения государственных (муниципальных)нужд</v>
      </c>
      <c r="C265" s="182" t="s">
        <v>40</v>
      </c>
      <c r="D265" s="119">
        <v>200</v>
      </c>
      <c r="E265" s="120">
        <f>№6!H201</f>
        <v>8000</v>
      </c>
    </row>
    <row r="266" spans="2:5" ht="18">
      <c r="B266" s="180" t="str">
        <f>№6!B261</f>
        <v>Благоустройство территории</v>
      </c>
      <c r="C266" s="182" t="s">
        <v>45</v>
      </c>
      <c r="D266" s="119"/>
      <c r="E266" s="120">
        <f>E267+E272+E276+E270+E278+E285+E287</f>
        <v>1225633.01</v>
      </c>
    </row>
    <row r="267" spans="2:5" ht="36">
      <c r="B267" s="180" t="str">
        <f>№6!B262</f>
        <v>Оплата за уличное освещение и его техническое облуживание</v>
      </c>
      <c r="C267" s="182" t="s">
        <v>46</v>
      </c>
      <c r="D267" s="119"/>
      <c r="E267" s="120">
        <f>E268+E269</f>
        <v>236700</v>
      </c>
    </row>
    <row r="268" spans="2:5" ht="54">
      <c r="B268" s="180" t="str">
        <f>№6!B263</f>
        <v>Закупка товаров, работ и услуг для обеспечения государственных (муниципальных)нужд</v>
      </c>
      <c r="C268" s="182" t="s">
        <v>46</v>
      </c>
      <c r="D268" s="119">
        <v>200</v>
      </c>
      <c r="E268" s="120">
        <f>№6!H263</f>
        <v>236700</v>
      </c>
    </row>
    <row r="269" spans="2:5" ht="18.75" hidden="1" customHeight="1">
      <c r="B269" s="180" t="str">
        <f>№6!B264</f>
        <v>Иные бюджетные ассигнования</v>
      </c>
      <c r="C269" s="182" t="s">
        <v>46</v>
      </c>
      <c r="D269" s="119">
        <v>800</v>
      </c>
      <c r="E269" s="120">
        <f>№6!H265</f>
        <v>0</v>
      </c>
    </row>
    <row r="270" spans="2:5" ht="36" hidden="1">
      <c r="B270" s="180" t="str">
        <f>№6!B266</f>
        <v>Организация и содержание мест захоронения</v>
      </c>
      <c r="C270" s="182" t="s">
        <v>74</v>
      </c>
      <c r="D270" s="119"/>
      <c r="E270" s="120">
        <f>E271</f>
        <v>0</v>
      </c>
    </row>
    <row r="271" spans="2:5" ht="54" hidden="1">
      <c r="B271" s="180" t="str">
        <f>B268</f>
        <v>Закупка товаров, работ и услуг для обеспечения государственных (муниципальных)нужд</v>
      </c>
      <c r="C271" s="182" t="s">
        <v>74</v>
      </c>
      <c r="D271" s="119">
        <v>200</v>
      </c>
      <c r="E271" s="120">
        <f>№6!H266</f>
        <v>0</v>
      </c>
    </row>
    <row r="272" spans="2:5" ht="36">
      <c r="B272" s="180" t="str">
        <f>№6!B269</f>
        <v>Прочие мероприятия по благоустройству городских округов и поселений</v>
      </c>
      <c r="C272" s="182" t="s">
        <v>47</v>
      </c>
      <c r="D272" s="119"/>
      <c r="E272" s="120">
        <f>E273+E274</f>
        <v>418933.01</v>
      </c>
    </row>
    <row r="273" spans="2:6" ht="54">
      <c r="B273" s="180" t="str">
        <f>B268</f>
        <v>Закупка товаров, работ и услуг для обеспечения государственных (муниципальных)нужд</v>
      </c>
      <c r="C273" s="182" t="s">
        <v>47</v>
      </c>
      <c r="D273" s="119">
        <v>200</v>
      </c>
      <c r="E273" s="120">
        <f>№6!H270</f>
        <v>408933.01</v>
      </c>
    </row>
    <row r="274" spans="2:6" ht="18">
      <c r="B274" s="180" t="str">
        <f>B41</f>
        <v>Иные бюджетные ассигнования</v>
      </c>
      <c r="C274" s="182" t="s">
        <v>47</v>
      </c>
      <c r="D274" s="119">
        <v>800</v>
      </c>
      <c r="E274" s="120">
        <f>№6!H271</f>
        <v>10000</v>
      </c>
    </row>
    <row r="275" spans="2:6" ht="18" hidden="1">
      <c r="B275" s="180" t="str">
        <f>№6!B272</f>
        <v>Иные бюджетные ассигнования</v>
      </c>
      <c r="C275" s="182" t="s">
        <v>47</v>
      </c>
      <c r="D275" s="119">
        <v>800</v>
      </c>
      <c r="E275" s="120">
        <f>№6!H272</f>
        <v>0</v>
      </c>
    </row>
    <row r="276" spans="2:6" ht="72" hidden="1">
      <c r="B276" s="180" t="str">
        <f>№6!B278</f>
        <v>Поощрение победителей краевого конкурса на звание "Лучший орган территориального общественного самоуправления"</v>
      </c>
      <c r="C276" s="182" t="s">
        <v>616</v>
      </c>
      <c r="D276" s="119"/>
      <c r="E276" s="120">
        <f>E277</f>
        <v>0</v>
      </c>
    </row>
    <row r="277" spans="2:6" ht="36" hidden="1">
      <c r="B277" s="180" t="str">
        <f>№6!B287</f>
        <v>Закупка товаров, работ и услуг для государственных (муниципальных)нужд</v>
      </c>
      <c r="C277" s="182" t="s">
        <v>616</v>
      </c>
      <c r="D277" s="119">
        <v>200</v>
      </c>
      <c r="E277" s="120">
        <f>№6!H287</f>
        <v>0</v>
      </c>
    </row>
    <row r="278" spans="2:6" ht="72" hidden="1" customHeight="1">
      <c r="B278" s="180" t="str">
        <f>№6!B278</f>
        <v>Поощрение победителей краевого конкурса на звание "Лучший орган территориального общественного самоуправления"</v>
      </c>
      <c r="C278" s="182" t="s">
        <v>73</v>
      </c>
      <c r="D278" s="119"/>
      <c r="E278" s="120">
        <f>E279</f>
        <v>0</v>
      </c>
    </row>
    <row r="279" spans="2:6" ht="72" hidden="1" customHeight="1">
      <c r="B279" s="180" t="str">
        <f>B274</f>
        <v>Иные бюджетные ассигнования</v>
      </c>
      <c r="C279" s="182" t="s">
        <v>73</v>
      </c>
      <c r="D279" s="119">
        <v>200</v>
      </c>
      <c r="E279" s="120">
        <f>№6!H280</f>
        <v>0</v>
      </c>
    </row>
    <row r="280" spans="2:6" ht="54" hidden="1">
      <c r="B280" s="180" t="s">
        <v>435</v>
      </c>
      <c r="C280" s="182" t="s">
        <v>80</v>
      </c>
      <c r="D280" s="119"/>
      <c r="E280" s="142">
        <f>E281+E283</f>
        <v>0</v>
      </c>
    </row>
    <row r="281" spans="2:6" ht="36" hidden="1">
      <c r="B281" s="180" t="str">
        <f>№6!B28</f>
        <v>Расходы на передачу полномочий из поселений</v>
      </c>
      <c r="C281" s="182" t="s">
        <v>104</v>
      </c>
      <c r="D281" s="119"/>
      <c r="E281" s="142">
        <f>E282</f>
        <v>0</v>
      </c>
    </row>
    <row r="282" spans="2:6" ht="18" hidden="1">
      <c r="B282" s="180" t="str">
        <f>№6!B29</f>
        <v>Межбюджетные трансферты</v>
      </c>
      <c r="C282" s="182" t="s">
        <v>104</v>
      </c>
      <c r="D282" s="119">
        <v>500</v>
      </c>
      <c r="E282" s="142">
        <f>№6!H29+№6!H98</f>
        <v>0</v>
      </c>
    </row>
    <row r="283" spans="2:6" ht="54" hidden="1">
      <c r="B283" s="55" t="s">
        <v>92</v>
      </c>
      <c r="C283" s="55" t="s">
        <v>91</v>
      </c>
      <c r="D283" s="56"/>
      <c r="E283" s="86">
        <f>E284</f>
        <v>0</v>
      </c>
      <c r="F283" s="56"/>
    </row>
    <row r="284" spans="2:6" ht="18" hidden="1">
      <c r="B284" s="180" t="str">
        <f>B279</f>
        <v>Иные бюджетные ассигнования</v>
      </c>
      <c r="C284" s="182" t="s">
        <v>91</v>
      </c>
      <c r="D284" s="119">
        <v>200</v>
      </c>
      <c r="E284" s="142">
        <f>№6!H297</f>
        <v>0</v>
      </c>
    </row>
    <row r="285" spans="2:6" ht="18">
      <c r="B285" s="180" t="str">
        <f>№6!B273</f>
        <v>Озеленение</v>
      </c>
      <c r="C285" s="182" t="s">
        <v>73</v>
      </c>
      <c r="D285" s="119"/>
      <c r="E285" s="120">
        <f>E286</f>
        <v>20000</v>
      </c>
    </row>
    <row r="286" spans="2:6" ht="53.4" customHeight="1">
      <c r="B286" s="180" t="str">
        <f>B273</f>
        <v>Закупка товаров, работ и услуг для обеспечения государственных (муниципальных)нужд</v>
      </c>
      <c r="C286" s="182" t="s">
        <v>73</v>
      </c>
      <c r="D286" s="119">
        <v>200</v>
      </c>
      <c r="E286" s="120">
        <f>№6!H274</f>
        <v>20000</v>
      </c>
    </row>
    <row r="287" spans="2:6" ht="53.4" customHeight="1">
      <c r="B287" s="180" t="str">
        <f>№6!B275</f>
        <v>Дополнительная помощь местным бюджетам для решения социально значимых вопросов</v>
      </c>
      <c r="C287" s="182" t="s">
        <v>736</v>
      </c>
      <c r="D287" s="119"/>
      <c r="E287" s="120">
        <f>№6!H275</f>
        <v>550000</v>
      </c>
    </row>
    <row r="288" spans="2:6" ht="53.4" customHeight="1">
      <c r="B288" s="180" t="str">
        <f>№6!B276</f>
        <v>Закупка товаров, работ и услуг для обеспечения государственных (муниципальных)нужд</v>
      </c>
      <c r="C288" s="182" t="s">
        <v>736</v>
      </c>
      <c r="D288" s="119">
        <v>200</v>
      </c>
      <c r="E288" s="120">
        <f>№6!H276</f>
        <v>550000</v>
      </c>
    </row>
    <row r="289" spans="2:5" ht="54">
      <c r="B289" s="180" t="s">
        <v>435</v>
      </c>
      <c r="C289" s="182" t="s">
        <v>80</v>
      </c>
      <c r="D289" s="119"/>
      <c r="E289" s="142">
        <f>E296+E304+E314+E318+E321+E300+E302+E298</f>
        <v>724813.99</v>
      </c>
    </row>
    <row r="290" spans="2:5" ht="54" hidden="1">
      <c r="B290" s="180" t="s">
        <v>127</v>
      </c>
      <c r="C290" s="182" t="s">
        <v>126</v>
      </c>
      <c r="D290" s="119"/>
      <c r="E290" s="142">
        <f>E291</f>
        <v>0</v>
      </c>
    </row>
    <row r="291" spans="2:5" ht="18" hidden="1">
      <c r="B291" s="180" t="s">
        <v>565</v>
      </c>
      <c r="C291" s="182" t="s">
        <v>126</v>
      </c>
      <c r="D291" s="119">
        <v>500</v>
      </c>
      <c r="E291" s="142">
        <f>№6!H95</f>
        <v>0</v>
      </c>
    </row>
    <row r="292" spans="2:5" ht="36" hidden="1">
      <c r="B292" s="180" t="s">
        <v>128</v>
      </c>
      <c r="C292" s="182" t="s">
        <v>139</v>
      </c>
      <c r="D292" s="119"/>
      <c r="E292" s="142">
        <f>E293</f>
        <v>0</v>
      </c>
    </row>
    <row r="293" spans="2:5" ht="18" hidden="1">
      <c r="B293" s="180" t="s">
        <v>565</v>
      </c>
      <c r="C293" s="182" t="s">
        <v>139</v>
      </c>
      <c r="D293" s="119">
        <v>500</v>
      </c>
      <c r="E293" s="142">
        <f>№6!H297</f>
        <v>0</v>
      </c>
    </row>
    <row r="294" spans="2:5" ht="36" hidden="1">
      <c r="B294" s="180" t="s">
        <v>8</v>
      </c>
      <c r="C294" s="182" t="s">
        <v>104</v>
      </c>
      <c r="D294" s="119"/>
      <c r="E294" s="142">
        <f>E295</f>
        <v>0</v>
      </c>
    </row>
    <row r="295" spans="2:5" ht="18" hidden="1">
      <c r="B295" s="180" t="s">
        <v>565</v>
      </c>
      <c r="C295" s="182" t="s">
        <v>104</v>
      </c>
      <c r="D295" s="119">
        <v>500</v>
      </c>
      <c r="E295" s="142">
        <f>№6!H97+№6!H29+№6!H192</f>
        <v>0</v>
      </c>
    </row>
    <row r="296" spans="2:5" ht="90">
      <c r="B296" s="180" t="s">
        <v>524</v>
      </c>
      <c r="C296" s="182" t="s">
        <v>195</v>
      </c>
      <c r="D296" s="119"/>
      <c r="E296" s="120">
        <f>E297</f>
        <v>20800</v>
      </c>
    </row>
    <row r="297" spans="2:5" ht="54">
      <c r="B297" s="180" t="str">
        <f>B310</f>
        <v>Закупка товаров, работ и услуг для обеспечения государственных (муниципальных)нужд</v>
      </c>
      <c r="C297" s="182" t="s">
        <v>195</v>
      </c>
      <c r="D297" s="119">
        <v>200</v>
      </c>
      <c r="E297" s="120">
        <f>10000-1600+12400</f>
        <v>20800</v>
      </c>
    </row>
    <row r="298" spans="2:5" ht="54">
      <c r="B298" s="180" t="s">
        <v>127</v>
      </c>
      <c r="C298" s="182" t="s">
        <v>126</v>
      </c>
      <c r="D298" s="119"/>
      <c r="E298" s="120">
        <f>E299</f>
        <v>146850</v>
      </c>
    </row>
    <row r="299" spans="2:5" ht="18">
      <c r="B299" s="180" t="s">
        <v>565</v>
      </c>
      <c r="C299" s="182" t="s">
        <v>126</v>
      </c>
      <c r="D299" s="119">
        <v>500</v>
      </c>
      <c r="E299" s="120">
        <v>146850</v>
      </c>
    </row>
    <row r="300" spans="2:5" ht="36">
      <c r="B300" s="55" t="s">
        <v>8</v>
      </c>
      <c r="C300" s="182" t="s">
        <v>81</v>
      </c>
      <c r="D300" s="119"/>
      <c r="E300" s="120">
        <f>E301</f>
        <v>8600</v>
      </c>
    </row>
    <row r="301" spans="2:5" ht="18">
      <c r="B301" s="55" t="s">
        <v>565</v>
      </c>
      <c r="C301" s="182" t="s">
        <v>707</v>
      </c>
      <c r="D301" s="119">
        <v>500</v>
      </c>
      <c r="E301" s="120">
        <f>1600+1000+5000+1000</f>
        <v>8600</v>
      </c>
    </row>
    <row r="302" spans="2:5" ht="72">
      <c r="B302" s="55" t="s">
        <v>370</v>
      </c>
      <c r="C302" s="182" t="s">
        <v>712</v>
      </c>
      <c r="D302" s="119"/>
      <c r="E302" s="120">
        <f>E303</f>
        <v>212500</v>
      </c>
    </row>
    <row r="303" spans="2:5" ht="54">
      <c r="B303" s="55" t="str">
        <f>B297</f>
        <v>Закупка товаров, работ и услуг для обеспечения государственных (муниципальных)нужд</v>
      </c>
      <c r="C303" s="182" t="s">
        <v>712</v>
      </c>
      <c r="D303" s="119">
        <v>200</v>
      </c>
      <c r="E303" s="120">
        <f>200000+12500</f>
        <v>212500</v>
      </c>
    </row>
    <row r="304" spans="2:5" ht="90">
      <c r="B304" s="180" t="s">
        <v>625</v>
      </c>
      <c r="C304" s="182" t="s">
        <v>78</v>
      </c>
      <c r="D304" s="119"/>
      <c r="E304" s="120">
        <f>E305+E311</f>
        <v>3600</v>
      </c>
    </row>
    <row r="305" spans="2:5" ht="36">
      <c r="B305" s="180" t="s">
        <v>409</v>
      </c>
      <c r="C305" s="182" t="s">
        <v>82</v>
      </c>
      <c r="D305" s="119"/>
      <c r="E305" s="120">
        <f>E306+E307</f>
        <v>3600</v>
      </c>
    </row>
    <row r="306" spans="2:5" ht="18" hidden="1">
      <c r="B306" s="180" t="str">
        <f>B279</f>
        <v>Иные бюджетные ассигнования</v>
      </c>
      <c r="C306" s="182" t="s">
        <v>69</v>
      </c>
      <c r="D306" s="119">
        <v>200</v>
      </c>
      <c r="E306" s="120">
        <f>№6!H23</f>
        <v>0</v>
      </c>
    </row>
    <row r="307" spans="2:5" ht="18">
      <c r="B307" s="55" t="s">
        <v>421</v>
      </c>
      <c r="C307" s="182" t="s">
        <v>69</v>
      </c>
      <c r="D307" s="119">
        <v>800</v>
      </c>
      <c r="E307" s="120">
        <f>№6!H24</f>
        <v>3600</v>
      </c>
    </row>
    <row r="308" spans="2:5" ht="90" hidden="1">
      <c r="B308" s="180" t="str">
        <f>№6!B92</f>
        <v>Управление муниципальным имуществом, связанное с оценкой недвижимости, признанием прав и регулиролванием отношений в сфере собственности</v>
      </c>
      <c r="C308" s="182" t="s">
        <v>82</v>
      </c>
      <c r="D308" s="119"/>
      <c r="E308" s="120">
        <f>E310</f>
        <v>0</v>
      </c>
    </row>
    <row r="309" spans="2:5" ht="18" hidden="1">
      <c r="B309" s="180" t="str">
        <f>B275</f>
        <v>Иные бюджетные ассигнования</v>
      </c>
      <c r="C309" s="182" t="s">
        <v>69</v>
      </c>
      <c r="D309" s="119">
        <v>200</v>
      </c>
      <c r="E309" s="120">
        <f>№6!H19</f>
        <v>3600</v>
      </c>
    </row>
    <row r="310" spans="2:5" ht="54" hidden="1">
      <c r="B310" s="55" t="str">
        <f>№6!B93</f>
        <v>Закупка товаров, работ и услуг для обеспечения государственных (муниципальных)нужд</v>
      </c>
      <c r="C310" s="182" t="s">
        <v>82</v>
      </c>
      <c r="D310" s="119">
        <v>240</v>
      </c>
      <c r="E310" s="120"/>
    </row>
    <row r="311" spans="2:5" ht="36" hidden="1">
      <c r="B311" s="55" t="str">
        <f>№6!B193</f>
        <v>Мероприятия в области строительства, архитектуры и градостроительства</v>
      </c>
      <c r="C311" s="182" t="s">
        <v>141</v>
      </c>
      <c r="D311" s="119"/>
      <c r="E311" s="120">
        <f>E312</f>
        <v>0</v>
      </c>
    </row>
    <row r="312" spans="2:5" ht="37.5" hidden="1" customHeight="1">
      <c r="B312" s="55" t="str">
        <f>№6!B194</f>
        <v>Мероприятия по землеустройству и землепользованию</v>
      </c>
      <c r="C312" s="182" t="s">
        <v>98</v>
      </c>
      <c r="D312" s="119"/>
      <c r="E312" s="120">
        <f>E313</f>
        <v>0</v>
      </c>
    </row>
    <row r="313" spans="2:5" ht="54" hidden="1">
      <c r="B313" s="55" t="str">
        <f>№6!B195</f>
        <v>Закупка товаров, работ и услуг для обеспечения государственных (муниципальных)нужд</v>
      </c>
      <c r="C313" s="182" t="s">
        <v>98</v>
      </c>
      <c r="D313" s="119">
        <v>200</v>
      </c>
      <c r="E313" s="120">
        <f>№6!H195</f>
        <v>0</v>
      </c>
    </row>
    <row r="314" spans="2:5" ht="33" customHeight="1">
      <c r="B314" s="180" t="s">
        <v>438</v>
      </c>
      <c r="C314" s="182" t="s">
        <v>70</v>
      </c>
      <c r="D314" s="119"/>
      <c r="E314" s="120">
        <f>E315</f>
        <v>10000</v>
      </c>
    </row>
    <row r="315" spans="2:5" ht="18">
      <c r="B315" s="180" t="s">
        <v>440</v>
      </c>
      <c r="C315" s="182" t="s">
        <v>71</v>
      </c>
      <c r="D315" s="119"/>
      <c r="E315" s="120">
        <f>E316</f>
        <v>10000</v>
      </c>
    </row>
    <row r="316" spans="2:5" ht="18">
      <c r="B316" s="180" t="s">
        <v>421</v>
      </c>
      <c r="C316" s="182" t="s">
        <v>71</v>
      </c>
      <c r="D316" s="119">
        <v>800</v>
      </c>
      <c r="E316" s="120">
        <f>№6!H68</f>
        <v>10000</v>
      </c>
    </row>
    <row r="317" spans="2:5" ht="54">
      <c r="B317" s="183" t="str">
        <f>№6!B184</f>
        <v>Непрограмные мероприятия в области строительства, архитектуры и градостроительства</v>
      </c>
      <c r="C317" s="182" t="s">
        <v>153</v>
      </c>
      <c r="D317" s="119"/>
      <c r="E317" s="120">
        <f>E318</f>
        <v>20000</v>
      </c>
    </row>
    <row r="318" spans="2:5" ht="44.25" customHeight="1">
      <c r="B318" s="180" t="str">
        <f>№6!B185</f>
        <v>Мероприятия в области строительства, архитектуры и градостроительства</v>
      </c>
      <c r="C318" s="182" t="s">
        <v>196</v>
      </c>
      <c r="D318" s="119"/>
      <c r="E318" s="120">
        <f>E319</f>
        <v>20000</v>
      </c>
    </row>
    <row r="319" spans="2:5" ht="54">
      <c r="B319" s="180" t="str">
        <f>B322</f>
        <v>Закупка товаров, работ и услуг для обеспечения государственных (муниципальных)нужд</v>
      </c>
      <c r="C319" s="182" t="s">
        <v>196</v>
      </c>
      <c r="D319" s="119">
        <v>200</v>
      </c>
      <c r="E319" s="120">
        <v>20000</v>
      </c>
    </row>
    <row r="320" spans="2:5" ht="36">
      <c r="B320" s="180" t="str">
        <f>№6!B63</f>
        <v>Организация и проведение выборной кампании</v>
      </c>
      <c r="C320" s="182" t="s">
        <v>198</v>
      </c>
      <c r="D320" s="119"/>
      <c r="E320" s="120">
        <f>E321</f>
        <v>302463.99</v>
      </c>
    </row>
    <row r="321" spans="1:7" ht="18">
      <c r="B321" s="183" t="s">
        <v>144</v>
      </c>
      <c r="C321" s="182" t="s">
        <v>143</v>
      </c>
      <c r="D321" s="119"/>
      <c r="E321" s="120">
        <f>E322</f>
        <v>302463.99</v>
      </c>
    </row>
    <row r="322" spans="1:7" ht="54">
      <c r="B322" s="180" t="str">
        <f>№6!B186</f>
        <v>Закупка товаров, работ и услуг для обеспечения государственных (муниципальных)нужд</v>
      </c>
      <c r="C322" s="182" t="s">
        <v>143</v>
      </c>
      <c r="D322" s="119">
        <v>200</v>
      </c>
      <c r="E322" s="120">
        <f>№6!H65</f>
        <v>302463.99</v>
      </c>
    </row>
    <row r="323" spans="1:7" s="29" customFormat="1" ht="18" hidden="1">
      <c r="A323" s="54"/>
      <c r="B323" s="55" t="str">
        <f>№6!B282</f>
        <v>Иные закупки товаров, работ и услуг</v>
      </c>
      <c r="C323" s="56" t="s">
        <v>98</v>
      </c>
      <c r="D323" s="56"/>
      <c r="E323" s="86">
        <f>E324+E371</f>
        <v>0</v>
      </c>
      <c r="F323" s="32"/>
      <c r="G323" s="32"/>
    </row>
    <row r="324" spans="1:7" s="29" customFormat="1" ht="36" hidden="1">
      <c r="A324" s="54"/>
      <c r="B324" s="90" t="str">
        <f>№6!B283</f>
        <v>Прочие мероприятия по благоустройству городских округов и поселений</v>
      </c>
      <c r="C324" s="56" t="s">
        <v>98</v>
      </c>
      <c r="D324" s="56" t="s">
        <v>418</v>
      </c>
      <c r="E324" s="86">
        <f>№6!H283</f>
        <v>0</v>
      </c>
      <c r="F324" s="32"/>
      <c r="G324" s="32"/>
    </row>
    <row r="325" spans="1:7" ht="18">
      <c r="B325" s="180"/>
      <c r="C325" s="182"/>
      <c r="D325" s="119"/>
      <c r="E325" s="119"/>
    </row>
    <row r="326" spans="1:7" ht="18">
      <c r="A326" s="184" t="s">
        <v>140</v>
      </c>
      <c r="B326" s="46"/>
      <c r="C326" s="182"/>
      <c r="D326" s="119"/>
      <c r="E326" s="119"/>
    </row>
    <row r="327" spans="1:7" ht="18">
      <c r="A327" s="67" t="s">
        <v>147</v>
      </c>
      <c r="B327" s="46"/>
      <c r="C327" s="182"/>
      <c r="D327" s="119"/>
      <c r="E327" s="119"/>
    </row>
    <row r="328" spans="1:7" ht="18">
      <c r="A328" s="67" t="s">
        <v>321</v>
      </c>
      <c r="C328" s="182"/>
      <c r="D328" s="119"/>
      <c r="E328" s="121" t="s">
        <v>729</v>
      </c>
    </row>
    <row r="329" spans="1:7" ht="18">
      <c r="B329" s="46"/>
      <c r="C329" s="182"/>
      <c r="D329" s="119"/>
      <c r="E329" s="119"/>
    </row>
    <row r="330" spans="1:7" ht="18">
      <c r="B330" s="46"/>
      <c r="C330" s="182"/>
      <c r="D330" s="119"/>
      <c r="E330" s="119"/>
    </row>
    <row r="331" spans="1:7" ht="18">
      <c r="B331" s="46"/>
      <c r="C331" s="182"/>
      <c r="D331" s="119"/>
      <c r="E331" s="119"/>
    </row>
    <row r="332" spans="1:7" ht="18">
      <c r="B332" s="46"/>
      <c r="C332" s="182"/>
      <c r="D332" s="119"/>
      <c r="E332" s="119"/>
    </row>
    <row r="333" spans="1:7" ht="18">
      <c r="B333" s="46"/>
      <c r="C333" s="182"/>
      <c r="D333" s="119"/>
      <c r="E333" s="119"/>
    </row>
    <row r="334" spans="1:7" ht="18">
      <c r="B334" s="46"/>
      <c r="C334" s="182"/>
      <c r="D334" s="119"/>
      <c r="E334" s="119"/>
    </row>
    <row r="335" spans="1:7" ht="18">
      <c r="B335" s="46"/>
      <c r="C335" s="182"/>
      <c r="D335" s="119"/>
      <c r="E335" s="119"/>
    </row>
    <row r="336" spans="1:7" ht="18">
      <c r="B336" s="46"/>
      <c r="C336" s="182"/>
      <c r="D336" s="119"/>
      <c r="E336" s="119"/>
    </row>
    <row r="337" spans="2:5" ht="18">
      <c r="B337" s="46"/>
      <c r="C337" s="182"/>
      <c r="D337" s="119"/>
      <c r="E337" s="119"/>
    </row>
    <row r="338" spans="2:5" ht="18">
      <c r="B338" s="46"/>
      <c r="C338" s="182"/>
      <c r="D338" s="119"/>
      <c r="E338" s="119"/>
    </row>
    <row r="339" spans="2:5" ht="18">
      <c r="B339" s="46"/>
      <c r="C339" s="182"/>
      <c r="D339" s="119"/>
      <c r="E339" s="119"/>
    </row>
    <row r="340" spans="2:5" ht="18">
      <c r="B340" s="46"/>
      <c r="C340" s="182"/>
      <c r="D340" s="119"/>
      <c r="E340" s="119"/>
    </row>
    <row r="341" spans="2:5" ht="18">
      <c r="B341" s="46"/>
      <c r="C341" s="182"/>
      <c r="D341" s="119"/>
      <c r="E341" s="119"/>
    </row>
    <row r="342" spans="2:5" ht="18">
      <c r="B342" s="46"/>
      <c r="C342" s="182"/>
      <c r="D342" s="119"/>
      <c r="E342" s="119"/>
    </row>
    <row r="343" spans="2:5" ht="18">
      <c r="B343" s="46"/>
      <c r="C343" s="182"/>
      <c r="D343" s="119"/>
      <c r="E343" s="119"/>
    </row>
    <row r="344" spans="2:5" ht="18">
      <c r="B344" s="46"/>
      <c r="C344" s="182"/>
      <c r="D344" s="119"/>
      <c r="E344" s="119"/>
    </row>
    <row r="345" spans="2:5" ht="18">
      <c r="B345" s="46"/>
      <c r="C345" s="182"/>
      <c r="D345" s="119"/>
      <c r="E345" s="119"/>
    </row>
    <row r="346" spans="2:5" ht="18">
      <c r="B346" s="46"/>
      <c r="C346" s="182"/>
      <c r="D346" s="119"/>
      <c r="E346" s="119"/>
    </row>
    <row r="347" spans="2:5" ht="18">
      <c r="B347" s="46"/>
      <c r="C347" s="182"/>
      <c r="D347" s="119"/>
      <c r="E347" s="119"/>
    </row>
    <row r="348" spans="2:5" ht="18">
      <c r="B348" s="46"/>
      <c r="C348" s="182"/>
      <c r="D348" s="119"/>
      <c r="E348" s="119"/>
    </row>
    <row r="349" spans="2:5" ht="18">
      <c r="B349" s="46"/>
      <c r="C349" s="182"/>
      <c r="D349" s="119"/>
      <c r="E349" s="119"/>
    </row>
    <row r="350" spans="2:5" ht="18">
      <c r="B350" s="46"/>
      <c r="C350" s="182"/>
      <c r="D350" s="119"/>
      <c r="E350" s="119"/>
    </row>
    <row r="351" spans="2:5" ht="18">
      <c r="B351" s="46"/>
      <c r="C351" s="182"/>
      <c r="D351" s="119"/>
      <c r="E351" s="119"/>
    </row>
    <row r="352" spans="2:5" ht="18">
      <c r="B352" s="46"/>
      <c r="C352" s="182"/>
      <c r="D352" s="119"/>
      <c r="E352" s="119"/>
    </row>
    <row r="353" spans="2:5" ht="18">
      <c r="B353" s="46"/>
      <c r="C353" s="182"/>
      <c r="D353" s="119"/>
      <c r="E353" s="119"/>
    </row>
    <row r="354" spans="2:5" ht="18">
      <c r="B354" s="46"/>
      <c r="C354" s="182"/>
      <c r="D354" s="119"/>
      <c r="E354" s="119"/>
    </row>
    <row r="355" spans="2:5" ht="18">
      <c r="B355" s="46"/>
      <c r="C355" s="182"/>
      <c r="D355" s="119"/>
      <c r="E355" s="119"/>
    </row>
    <row r="356" spans="2:5" ht="18">
      <c r="B356" s="46"/>
      <c r="C356" s="182"/>
      <c r="D356" s="119"/>
      <c r="E356" s="119"/>
    </row>
    <row r="357" spans="2:5" ht="18">
      <c r="B357" s="46"/>
      <c r="C357" s="182"/>
      <c r="D357" s="119"/>
      <c r="E357" s="119"/>
    </row>
    <row r="358" spans="2:5" ht="18">
      <c r="B358" s="46"/>
      <c r="C358" s="182"/>
      <c r="D358" s="119"/>
      <c r="E358" s="119"/>
    </row>
    <row r="359" spans="2:5" ht="18">
      <c r="B359" s="46"/>
      <c r="C359" s="182"/>
      <c r="D359" s="119"/>
      <c r="E359" s="119"/>
    </row>
    <row r="360" spans="2:5" ht="18">
      <c r="B360" s="46"/>
      <c r="C360" s="182"/>
      <c r="D360" s="119"/>
      <c r="E360" s="119"/>
    </row>
    <row r="361" spans="2:5" ht="18">
      <c r="B361" s="46"/>
      <c r="C361" s="182"/>
      <c r="D361" s="119"/>
      <c r="E361" s="119"/>
    </row>
    <row r="362" spans="2:5" ht="18">
      <c r="B362" s="46"/>
      <c r="C362" s="182"/>
      <c r="D362" s="119"/>
      <c r="E362" s="119"/>
    </row>
    <row r="363" spans="2:5" ht="18">
      <c r="B363" s="46"/>
      <c r="C363" s="182"/>
      <c r="D363" s="119"/>
      <c r="E363" s="119"/>
    </row>
    <row r="364" spans="2:5" ht="18">
      <c r="B364" s="46"/>
      <c r="C364" s="182"/>
      <c r="D364" s="119"/>
      <c r="E364" s="119"/>
    </row>
    <row r="365" spans="2:5" ht="18">
      <c r="B365" s="46"/>
      <c r="C365" s="182"/>
      <c r="D365" s="119"/>
      <c r="E365" s="119"/>
    </row>
    <row r="366" spans="2:5" ht="18">
      <c r="B366" s="46"/>
      <c r="C366" s="182"/>
      <c r="D366" s="119"/>
      <c r="E366" s="119"/>
    </row>
    <row r="367" spans="2:5" ht="18">
      <c r="B367" s="46"/>
      <c r="C367" s="182"/>
      <c r="D367" s="119"/>
      <c r="E367" s="119"/>
    </row>
    <row r="368" spans="2:5" ht="18">
      <c r="B368" s="46"/>
      <c r="C368" s="182"/>
      <c r="D368" s="119"/>
      <c r="E368" s="119"/>
    </row>
    <row r="369" spans="2:5" ht="18">
      <c r="B369" s="46"/>
      <c r="C369" s="182"/>
      <c r="D369" s="119"/>
      <c r="E369" s="119"/>
    </row>
    <row r="370" spans="2:5" ht="18">
      <c r="B370" s="46"/>
      <c r="C370" s="182"/>
      <c r="D370" s="119"/>
      <c r="E370" s="119"/>
    </row>
    <row r="371" spans="2:5" ht="18">
      <c r="B371" s="46"/>
      <c r="C371" s="182"/>
      <c r="D371" s="119"/>
      <c r="E371" s="119"/>
    </row>
    <row r="372" spans="2:5" ht="18">
      <c r="B372" s="46"/>
      <c r="C372" s="182"/>
      <c r="D372" s="119"/>
      <c r="E372" s="119"/>
    </row>
    <row r="373" spans="2:5" ht="18">
      <c r="B373" s="46"/>
      <c r="C373" s="182"/>
      <c r="D373" s="119"/>
      <c r="E373" s="119"/>
    </row>
    <row r="374" spans="2:5" ht="18">
      <c r="B374" s="46"/>
      <c r="C374" s="182"/>
      <c r="D374" s="119"/>
      <c r="E374" s="119"/>
    </row>
    <row r="375" spans="2:5" ht="18">
      <c r="B375" s="46"/>
      <c r="C375" s="182"/>
      <c r="D375" s="119"/>
      <c r="E375" s="119"/>
    </row>
    <row r="376" spans="2:5" ht="18">
      <c r="B376" s="46"/>
      <c r="C376" s="182"/>
      <c r="D376" s="119"/>
      <c r="E376" s="119"/>
    </row>
    <row r="377" spans="2:5" ht="18">
      <c r="B377" s="46"/>
      <c r="C377" s="182"/>
      <c r="D377" s="119"/>
      <c r="E377" s="119"/>
    </row>
    <row r="378" spans="2:5" ht="18">
      <c r="B378" s="46"/>
      <c r="C378" s="182"/>
      <c r="D378" s="119"/>
      <c r="E378" s="119"/>
    </row>
    <row r="379" spans="2:5" ht="18">
      <c r="B379" s="46"/>
      <c r="C379" s="182"/>
      <c r="D379" s="119"/>
      <c r="E379" s="119"/>
    </row>
    <row r="380" spans="2:5" ht="18">
      <c r="B380" s="46"/>
      <c r="C380" s="182"/>
      <c r="D380" s="119"/>
      <c r="E380" s="119"/>
    </row>
    <row r="381" spans="2:5" ht="18">
      <c r="B381" s="46"/>
      <c r="C381" s="182"/>
      <c r="D381" s="119"/>
      <c r="E381" s="119"/>
    </row>
    <row r="382" spans="2:5" ht="18">
      <c r="B382" s="46"/>
      <c r="C382" s="182"/>
      <c r="D382" s="119"/>
      <c r="E382" s="119"/>
    </row>
    <row r="383" spans="2:5" ht="18">
      <c r="B383" s="46"/>
      <c r="C383" s="182"/>
      <c r="D383" s="119"/>
      <c r="E383" s="119"/>
    </row>
    <row r="384" spans="2:5" ht="18">
      <c r="B384" s="46"/>
      <c r="C384" s="182"/>
      <c r="D384" s="119"/>
      <c r="E384" s="119"/>
    </row>
    <row r="385" spans="2:5" ht="18">
      <c r="B385" s="46"/>
      <c r="C385" s="182"/>
      <c r="D385" s="119"/>
      <c r="E385" s="119"/>
    </row>
    <row r="386" spans="2:5" ht="18">
      <c r="B386" s="46"/>
      <c r="C386" s="182"/>
      <c r="D386" s="119"/>
      <c r="E386" s="119"/>
    </row>
    <row r="387" spans="2:5" ht="18">
      <c r="B387" s="46"/>
      <c r="C387" s="182"/>
      <c r="D387" s="119"/>
      <c r="E387" s="119"/>
    </row>
    <row r="388" spans="2:5" ht="18">
      <c r="B388" s="46"/>
      <c r="C388" s="182"/>
      <c r="D388" s="119"/>
      <c r="E388" s="119"/>
    </row>
    <row r="389" spans="2:5" ht="18">
      <c r="B389" s="46"/>
      <c r="C389" s="182"/>
      <c r="D389" s="119"/>
      <c r="E389" s="119"/>
    </row>
    <row r="390" spans="2:5" ht="18">
      <c r="B390" s="46"/>
      <c r="C390" s="182"/>
      <c r="D390" s="119"/>
      <c r="E390" s="119"/>
    </row>
    <row r="391" spans="2:5" ht="18">
      <c r="B391" s="46"/>
      <c r="C391" s="182"/>
      <c r="D391" s="119"/>
      <c r="E391" s="119"/>
    </row>
    <row r="392" spans="2:5" ht="18">
      <c r="B392" s="46"/>
      <c r="C392" s="182"/>
      <c r="D392" s="119"/>
      <c r="E392" s="119"/>
    </row>
    <row r="393" spans="2:5" ht="18">
      <c r="B393" s="46"/>
      <c r="C393" s="182"/>
      <c r="D393" s="119"/>
      <c r="E393" s="119"/>
    </row>
    <row r="394" spans="2:5" ht="18">
      <c r="B394" s="46"/>
      <c r="C394" s="182"/>
      <c r="D394" s="119"/>
      <c r="E394" s="119"/>
    </row>
    <row r="395" spans="2:5" ht="18">
      <c r="B395" s="46"/>
      <c r="C395" s="182"/>
      <c r="D395" s="119"/>
      <c r="E395" s="119"/>
    </row>
    <row r="396" spans="2:5" ht="18">
      <c r="B396" s="46"/>
      <c r="C396" s="182"/>
      <c r="D396" s="119"/>
      <c r="E396" s="119"/>
    </row>
    <row r="397" spans="2:5" ht="18">
      <c r="B397" s="46"/>
      <c r="C397" s="182"/>
      <c r="D397" s="119"/>
      <c r="E397" s="119"/>
    </row>
    <row r="398" spans="2:5" ht="18">
      <c r="B398" s="46"/>
      <c r="C398" s="182"/>
      <c r="D398" s="119"/>
      <c r="E398" s="119"/>
    </row>
    <row r="399" spans="2:5" ht="18">
      <c r="B399" s="46"/>
      <c r="C399" s="182"/>
      <c r="D399" s="119"/>
      <c r="E399" s="119"/>
    </row>
    <row r="400" spans="2:5" ht="18">
      <c r="B400" s="46"/>
      <c r="C400" s="182"/>
      <c r="D400" s="119"/>
      <c r="E400" s="119"/>
    </row>
    <row r="401" spans="2:5" ht="18">
      <c r="B401" s="46"/>
      <c r="C401" s="182"/>
      <c r="D401" s="119"/>
      <c r="E401" s="119"/>
    </row>
    <row r="402" spans="2:5" ht="18">
      <c r="B402" s="46"/>
      <c r="C402" s="182"/>
      <c r="D402" s="119"/>
      <c r="E402" s="119"/>
    </row>
    <row r="403" spans="2:5" ht="18">
      <c r="B403" s="46"/>
      <c r="C403" s="182"/>
      <c r="D403" s="119"/>
      <c r="E403" s="119"/>
    </row>
    <row r="404" spans="2:5" ht="18">
      <c r="B404" s="46"/>
      <c r="C404" s="182"/>
      <c r="D404" s="119"/>
      <c r="E404" s="119"/>
    </row>
    <row r="405" spans="2:5" ht="18">
      <c r="B405" s="46"/>
      <c r="C405" s="182"/>
      <c r="D405" s="119"/>
      <c r="E405" s="119"/>
    </row>
  </sheetData>
  <mergeCells count="6">
    <mergeCell ref="C1:E1"/>
    <mergeCell ref="C2:E2"/>
    <mergeCell ref="B8:E8"/>
    <mergeCell ref="C3:E3"/>
    <mergeCell ref="C4:E4"/>
    <mergeCell ref="C5:E6"/>
  </mergeCells>
  <phoneticPr fontId="0" type="noConversion"/>
  <pageMargins left="0" right="0" top="0.39370078740157483" bottom="0" header="0.31496062992125984" footer="0.31496062992125984"/>
  <pageSetup paperSize="9" scale="88" orientation="portrait" r:id="rId1"/>
  <headerFooter differentFirst="1">
    <oddHeader>&amp;C&amp;P</oddHeader>
    <firstHeader>&amp;C&amp;P</firstHeader>
  </headerFooter>
  <rowBreaks count="4" manualBreakCount="4">
    <brk id="37" max="4" man="1"/>
    <brk id="72" max="4" man="1"/>
    <brk id="183" max="4" man="1"/>
    <brk id="250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86"/>
  <sheetViews>
    <sheetView tabSelected="1" view="pageBreakPreview" zoomScaleSheetLayoutView="100" workbookViewId="0">
      <selection activeCell="A272" sqref="A272:XFD272"/>
    </sheetView>
  </sheetViews>
  <sheetFormatPr defaultColWidth="9.109375" defaultRowHeight="15.6"/>
  <cols>
    <col min="1" max="1" width="3.33203125" style="21" customWidth="1"/>
    <col min="2" max="2" width="44" style="22" customWidth="1"/>
    <col min="3" max="3" width="5.5546875" style="22" customWidth="1"/>
    <col min="4" max="4" width="4" style="25" customWidth="1"/>
    <col min="5" max="5" width="3.33203125" style="29" customWidth="1"/>
    <col min="6" max="6" width="18" style="70" customWidth="1"/>
    <col min="7" max="7" width="4.33203125" style="29" customWidth="1"/>
    <col min="8" max="8" width="16.5546875" style="29" customWidth="1"/>
    <col min="9" max="9" width="18.33203125" style="30" hidden="1" customWidth="1"/>
    <col min="10" max="10" width="13.109375" style="30" hidden="1" customWidth="1"/>
    <col min="11" max="11" width="9.6640625" style="23" hidden="1" customWidth="1"/>
    <col min="12" max="20" width="0" style="23" hidden="1" customWidth="1"/>
    <col min="21" max="21" width="1.88671875" style="23" customWidth="1"/>
    <col min="22" max="22" width="1.21875" style="23" customWidth="1"/>
    <col min="23" max="16384" width="9.109375" style="23"/>
  </cols>
  <sheetData>
    <row r="1" spans="1:17" ht="18">
      <c r="C1" s="235" t="s">
        <v>595</v>
      </c>
      <c r="D1" s="235"/>
      <c r="E1" s="235"/>
      <c r="F1" s="235"/>
      <c r="G1" s="235"/>
      <c r="H1" s="235"/>
      <c r="I1" s="235"/>
    </row>
    <row r="2" spans="1:17" ht="18">
      <c r="C2" s="235" t="s">
        <v>694</v>
      </c>
      <c r="D2" s="235"/>
      <c r="E2" s="235"/>
      <c r="F2" s="235"/>
      <c r="G2" s="235"/>
      <c r="H2" s="235"/>
      <c r="I2" s="235"/>
    </row>
    <row r="3" spans="1:17" ht="18">
      <c r="C3" s="235" t="s">
        <v>157</v>
      </c>
      <c r="D3" s="236"/>
      <c r="E3" s="236"/>
      <c r="F3" s="236"/>
      <c r="G3" s="236"/>
      <c r="H3" s="236"/>
      <c r="I3" s="236"/>
    </row>
    <row r="4" spans="1:17" ht="18">
      <c r="C4" s="235" t="s">
        <v>321</v>
      </c>
      <c r="D4" s="236"/>
      <c r="E4" s="236"/>
      <c r="F4" s="236"/>
      <c r="G4" s="236"/>
      <c r="H4" s="236"/>
      <c r="I4" s="236"/>
      <c r="J4" s="199" t="s">
        <v>693</v>
      </c>
      <c r="K4" s="162"/>
    </row>
    <row r="5" spans="1:17" ht="18" customHeight="1">
      <c r="C5" s="234" t="s">
        <v>742</v>
      </c>
      <c r="D5" s="234"/>
      <c r="E5" s="234"/>
      <c r="F5" s="234"/>
      <c r="G5" s="234"/>
      <c r="H5" s="234"/>
      <c r="I5" s="234"/>
      <c r="J5" s="199"/>
      <c r="K5" s="162"/>
    </row>
    <row r="6" spans="1:17" ht="16.8" customHeight="1">
      <c r="C6" s="208" t="s">
        <v>698</v>
      </c>
      <c r="D6" s="208"/>
      <c r="E6" s="208"/>
      <c r="F6" s="208"/>
      <c r="G6" s="208"/>
      <c r="H6" s="208"/>
      <c r="I6" s="208"/>
      <c r="J6" s="199"/>
      <c r="K6" s="162"/>
    </row>
    <row r="7" spans="1:17" ht="108.6" customHeight="1">
      <c r="C7" s="208" t="s">
        <v>740</v>
      </c>
      <c r="D7" s="208"/>
      <c r="E7" s="208"/>
      <c r="F7" s="208"/>
      <c r="G7" s="208"/>
      <c r="H7" s="208"/>
      <c r="I7" s="208"/>
      <c r="J7" s="199" t="s">
        <v>694</v>
      </c>
      <c r="K7" s="162"/>
    </row>
    <row r="8" spans="1:17" ht="9" customHeight="1">
      <c r="C8" s="233"/>
      <c r="D8" s="233"/>
      <c r="E8" s="233"/>
      <c r="F8" s="233"/>
      <c r="G8" s="233"/>
      <c r="H8" s="233"/>
      <c r="J8" s="199" t="s">
        <v>157</v>
      </c>
      <c r="K8" s="162"/>
    </row>
    <row r="9" spans="1:17" s="24" customFormat="1" ht="92.25" customHeight="1">
      <c r="A9" s="50"/>
      <c r="B9" s="232" t="s">
        <v>697</v>
      </c>
      <c r="C9" s="232"/>
      <c r="D9" s="232"/>
      <c r="E9" s="232"/>
      <c r="F9" s="232"/>
      <c r="G9" s="232"/>
      <c r="H9" s="232"/>
      <c r="I9" s="30"/>
      <c r="J9" s="199" t="s">
        <v>321</v>
      </c>
      <c r="K9" s="162"/>
      <c r="P9" s="199" t="s">
        <v>693</v>
      </c>
      <c r="Q9" s="162"/>
    </row>
    <row r="10" spans="1:17" ht="13.5" customHeight="1">
      <c r="B10" s="25"/>
      <c r="C10" s="25"/>
      <c r="D10" s="29"/>
      <c r="G10" s="22"/>
      <c r="H10" s="29" t="s">
        <v>224</v>
      </c>
      <c r="J10" s="188" t="s">
        <v>695</v>
      </c>
      <c r="K10" s="200"/>
      <c r="P10" s="199" t="s">
        <v>694</v>
      </c>
      <c r="Q10" s="162"/>
    </row>
    <row r="11" spans="1:17" s="26" customFormat="1" ht="37.5" customHeight="1">
      <c r="A11" s="218" t="s">
        <v>273</v>
      </c>
      <c r="B11" s="220" t="s">
        <v>274</v>
      </c>
      <c r="C11" s="71"/>
      <c r="D11" s="222" t="s">
        <v>227</v>
      </c>
      <c r="E11" s="223"/>
      <c r="F11" s="223"/>
      <c r="G11" s="224"/>
      <c r="H11" s="225" t="s">
        <v>211</v>
      </c>
      <c r="I11" s="33"/>
      <c r="J11" s="208" t="s">
        <v>692</v>
      </c>
      <c r="K11" s="208"/>
      <c r="P11" s="199" t="s">
        <v>157</v>
      </c>
      <c r="Q11" s="162"/>
    </row>
    <row r="12" spans="1:17" s="26" customFormat="1" ht="18" customHeight="1">
      <c r="A12" s="219"/>
      <c r="B12" s="221"/>
      <c r="C12" s="73" t="s">
        <v>275</v>
      </c>
      <c r="D12" s="73" t="s">
        <v>228</v>
      </c>
      <c r="E12" s="73" t="s">
        <v>276</v>
      </c>
      <c r="F12" s="74" t="s">
        <v>229</v>
      </c>
      <c r="G12" s="74" t="s">
        <v>277</v>
      </c>
      <c r="H12" s="226"/>
      <c r="I12" s="33" t="s">
        <v>3</v>
      </c>
      <c r="J12" s="64" t="s">
        <v>696</v>
      </c>
      <c r="K12" s="64"/>
      <c r="P12" s="199" t="s">
        <v>321</v>
      </c>
      <c r="Q12" s="162"/>
    </row>
    <row r="13" spans="1:17" s="26" customFormat="1" ht="19.2" customHeight="1">
      <c r="A13" s="51">
        <v>1</v>
      </c>
      <c r="B13" s="71">
        <v>2</v>
      </c>
      <c r="C13" s="71">
        <v>3</v>
      </c>
      <c r="D13" s="71">
        <v>4</v>
      </c>
      <c r="E13" s="71">
        <v>5</v>
      </c>
      <c r="F13" s="75" t="s">
        <v>231</v>
      </c>
      <c r="G13" s="75" t="s">
        <v>278</v>
      </c>
      <c r="H13" s="72">
        <v>8</v>
      </c>
      <c r="I13" s="33"/>
      <c r="J13" s="33"/>
      <c r="P13" s="188" t="s">
        <v>695</v>
      </c>
      <c r="Q13" s="200"/>
    </row>
    <row r="14" spans="1:17" s="26" customFormat="1" ht="6.6" customHeight="1">
      <c r="A14" s="58"/>
      <c r="B14" s="76"/>
      <c r="C14" s="76"/>
      <c r="D14" s="76"/>
      <c r="E14" s="76"/>
      <c r="F14" s="77"/>
      <c r="G14" s="77"/>
      <c r="H14" s="78"/>
      <c r="I14" s="33"/>
      <c r="J14" s="33"/>
      <c r="P14" s="208" t="s">
        <v>692</v>
      </c>
      <c r="Q14" s="208"/>
    </row>
    <row r="15" spans="1:17" s="27" customFormat="1" ht="19.5" customHeight="1">
      <c r="A15" s="52"/>
      <c r="B15" s="80" t="s">
        <v>279</v>
      </c>
      <c r="C15" s="80"/>
      <c r="D15" s="80"/>
      <c r="E15" s="80"/>
      <c r="F15" s="81"/>
      <c r="G15" s="81"/>
      <c r="H15" s="82">
        <f>H35+H17</f>
        <v>28038027.539999999</v>
      </c>
      <c r="I15" s="140">
        <f>24779600-H15</f>
        <v>-3258427.5399999991</v>
      </c>
      <c r="J15" s="31"/>
      <c r="K15" s="144"/>
      <c r="L15" s="144"/>
      <c r="P15" s="64" t="s">
        <v>696</v>
      </c>
      <c r="Q15" s="64"/>
    </row>
    <row r="16" spans="1:17" s="27" customFormat="1" ht="19.5" hidden="1" customHeight="1">
      <c r="A16" s="52"/>
      <c r="B16" s="98"/>
      <c r="C16" s="98"/>
      <c r="D16" s="98"/>
      <c r="E16" s="98"/>
      <c r="F16" s="99"/>
      <c r="G16" s="99"/>
      <c r="H16" s="100"/>
      <c r="I16" s="31"/>
      <c r="J16" s="31"/>
    </row>
    <row r="17" spans="1:10" s="27" customFormat="1" ht="42" customHeight="1">
      <c r="A17" s="111">
        <v>1</v>
      </c>
      <c r="B17" s="79" t="s">
        <v>152</v>
      </c>
      <c r="C17" s="80">
        <v>991</v>
      </c>
      <c r="D17" s="80"/>
      <c r="E17" s="80"/>
      <c r="F17" s="81"/>
      <c r="G17" s="81"/>
      <c r="H17" s="82">
        <f>H18</f>
        <v>5200</v>
      </c>
      <c r="I17" s="31"/>
      <c r="J17" s="31"/>
    </row>
    <row r="18" spans="1:10" s="27" customFormat="1" ht="18">
      <c r="A18" s="111"/>
      <c r="B18" s="115" t="s">
        <v>232</v>
      </c>
      <c r="C18" s="1">
        <v>991</v>
      </c>
      <c r="D18" s="116" t="s">
        <v>233</v>
      </c>
      <c r="E18" s="116" t="s">
        <v>205</v>
      </c>
      <c r="F18" s="81"/>
      <c r="G18" s="81"/>
      <c r="H18" s="86">
        <f>H19+H25+H31</f>
        <v>5200</v>
      </c>
      <c r="I18" s="31"/>
      <c r="J18" s="31"/>
    </row>
    <row r="19" spans="1:10" s="27" customFormat="1" ht="90">
      <c r="A19" s="52" t="s">
        <v>591</v>
      </c>
      <c r="B19" s="55" t="s">
        <v>592</v>
      </c>
      <c r="C19" s="55">
        <v>991</v>
      </c>
      <c r="D19" s="56" t="s">
        <v>233</v>
      </c>
      <c r="E19" s="56" t="s">
        <v>249</v>
      </c>
      <c r="F19" s="56"/>
      <c r="G19" s="56"/>
      <c r="H19" s="86">
        <f>H20</f>
        <v>3600</v>
      </c>
      <c r="I19" s="31"/>
      <c r="J19" s="31"/>
    </row>
    <row r="20" spans="1:10" s="27" customFormat="1" ht="54" hidden="1">
      <c r="A20" s="52"/>
      <c r="B20" s="55" t="s">
        <v>435</v>
      </c>
      <c r="C20" s="55">
        <v>991</v>
      </c>
      <c r="D20" s="56" t="s">
        <v>233</v>
      </c>
      <c r="E20" s="56" t="s">
        <v>249</v>
      </c>
      <c r="F20" s="56" t="s">
        <v>433</v>
      </c>
      <c r="G20" s="56"/>
      <c r="H20" s="86">
        <f>H21</f>
        <v>3600</v>
      </c>
      <c r="I20" s="31"/>
      <c r="J20" s="31"/>
    </row>
    <row r="21" spans="1:10" s="27" customFormat="1" ht="90">
      <c r="A21" s="52"/>
      <c r="B21" s="55" t="s">
        <v>77</v>
      </c>
      <c r="C21" s="55">
        <v>991</v>
      </c>
      <c r="D21" s="56" t="s">
        <v>233</v>
      </c>
      <c r="E21" s="56" t="s">
        <v>249</v>
      </c>
      <c r="F21" s="56" t="s">
        <v>78</v>
      </c>
      <c r="G21" s="56"/>
      <c r="H21" s="86">
        <f>H22</f>
        <v>3600</v>
      </c>
      <c r="I21" s="31"/>
      <c r="J21" s="31"/>
    </row>
    <row r="22" spans="1:10" s="27" customFormat="1" ht="37.200000000000003" customHeight="1">
      <c r="A22" s="52"/>
      <c r="B22" s="55" t="s">
        <v>409</v>
      </c>
      <c r="C22" s="55">
        <v>991</v>
      </c>
      <c r="D22" s="56" t="s">
        <v>233</v>
      </c>
      <c r="E22" s="56" t="s">
        <v>249</v>
      </c>
      <c r="F22" s="56" t="s">
        <v>69</v>
      </c>
      <c r="G22" s="56"/>
      <c r="H22" s="86">
        <f>H24</f>
        <v>3600</v>
      </c>
      <c r="I22" s="31"/>
      <c r="J22" s="31"/>
    </row>
    <row r="23" spans="1:10" s="27" customFormat="1" ht="54" hidden="1" customHeight="1">
      <c r="A23" s="52"/>
      <c r="B23" s="55" t="s">
        <v>130</v>
      </c>
      <c r="C23" s="55">
        <v>991</v>
      </c>
      <c r="D23" s="56" t="s">
        <v>233</v>
      </c>
      <c r="E23" s="56" t="s">
        <v>249</v>
      </c>
      <c r="F23" s="56" t="s">
        <v>69</v>
      </c>
      <c r="G23" s="56" t="s">
        <v>418</v>
      </c>
      <c r="H23" s="86">
        <v>0</v>
      </c>
      <c r="I23" s="31">
        <f>H23+H37+H42-H49</f>
        <v>4631400</v>
      </c>
      <c r="J23" s="31">
        <v>5661000</v>
      </c>
    </row>
    <row r="24" spans="1:10" s="27" customFormat="1" ht="18">
      <c r="A24" s="52"/>
      <c r="B24" s="55" t="s">
        <v>421</v>
      </c>
      <c r="C24" s="55">
        <v>991</v>
      </c>
      <c r="D24" s="56" t="s">
        <v>233</v>
      </c>
      <c r="E24" s="56" t="s">
        <v>249</v>
      </c>
      <c r="F24" s="56" t="s">
        <v>69</v>
      </c>
      <c r="G24" s="56" t="s">
        <v>420</v>
      </c>
      <c r="H24" s="86">
        <f>600+3000</f>
        <v>3600</v>
      </c>
      <c r="I24" s="31"/>
      <c r="J24" s="31"/>
    </row>
    <row r="25" spans="1:10" s="27" customFormat="1" ht="105" hidden="1" customHeight="1">
      <c r="A25" s="52"/>
      <c r="B25" s="55" t="s">
        <v>5</v>
      </c>
      <c r="C25" s="55">
        <v>991</v>
      </c>
      <c r="D25" s="56" t="s">
        <v>233</v>
      </c>
      <c r="E25" s="56" t="s">
        <v>361</v>
      </c>
      <c r="F25" s="56"/>
      <c r="G25" s="56"/>
      <c r="H25" s="86">
        <f>H26</f>
        <v>0</v>
      </c>
      <c r="I25" s="31"/>
      <c r="J25" s="31"/>
    </row>
    <row r="26" spans="1:10" s="27" customFormat="1" ht="54" hidden="1">
      <c r="A26" s="52"/>
      <c r="B26" s="55" t="s">
        <v>435</v>
      </c>
      <c r="C26" s="55">
        <v>991</v>
      </c>
      <c r="D26" s="56" t="s">
        <v>233</v>
      </c>
      <c r="E26" s="56" t="s">
        <v>361</v>
      </c>
      <c r="F26" s="56" t="s">
        <v>80</v>
      </c>
      <c r="G26" s="56"/>
      <c r="H26" s="86">
        <f>H27</f>
        <v>0</v>
      </c>
      <c r="I26" s="31"/>
      <c r="J26" s="31"/>
    </row>
    <row r="27" spans="1:10" s="27" customFormat="1" ht="18" hidden="1">
      <c r="A27" s="52"/>
      <c r="B27" s="55" t="s">
        <v>429</v>
      </c>
      <c r="C27" s="55">
        <v>991</v>
      </c>
      <c r="D27" s="56" t="s">
        <v>233</v>
      </c>
      <c r="E27" s="56" t="s">
        <v>361</v>
      </c>
      <c r="F27" s="56" t="s">
        <v>81</v>
      </c>
      <c r="G27" s="56"/>
      <c r="H27" s="86">
        <f>H28</f>
        <v>0</v>
      </c>
      <c r="I27" s="31"/>
      <c r="J27" s="31"/>
    </row>
    <row r="28" spans="1:10" s="27" customFormat="1" ht="36" hidden="1">
      <c r="A28" s="52"/>
      <c r="B28" s="55" t="s">
        <v>8</v>
      </c>
      <c r="C28" s="55">
        <v>991</v>
      </c>
      <c r="D28" s="56" t="s">
        <v>233</v>
      </c>
      <c r="E28" s="56" t="s">
        <v>361</v>
      </c>
      <c r="F28" s="56" t="s">
        <v>104</v>
      </c>
      <c r="G28" s="56"/>
      <c r="H28" s="86">
        <f>H29</f>
        <v>0</v>
      </c>
      <c r="I28" s="31"/>
      <c r="J28" s="31"/>
    </row>
    <row r="29" spans="1:10" s="27" customFormat="1" ht="19.5" hidden="1" customHeight="1">
      <c r="A29" s="52"/>
      <c r="B29" s="55" t="s">
        <v>565</v>
      </c>
      <c r="C29" s="55">
        <v>991</v>
      </c>
      <c r="D29" s="56" t="s">
        <v>233</v>
      </c>
      <c r="E29" s="56" t="s">
        <v>361</v>
      </c>
      <c r="F29" s="56" t="s">
        <v>104</v>
      </c>
      <c r="G29" s="56" t="s">
        <v>564</v>
      </c>
      <c r="H29" s="86"/>
      <c r="I29" s="31"/>
      <c r="J29" s="31"/>
    </row>
    <row r="30" spans="1:10" s="27" customFormat="1" ht="19.5" hidden="1" customHeight="1">
      <c r="A30" s="52"/>
      <c r="B30" s="55" t="s">
        <v>421</v>
      </c>
      <c r="C30" s="55">
        <v>991</v>
      </c>
      <c r="D30" s="56" t="s">
        <v>233</v>
      </c>
      <c r="E30" s="56" t="s">
        <v>249</v>
      </c>
      <c r="F30" s="56" t="s">
        <v>673</v>
      </c>
      <c r="G30" s="56" t="s">
        <v>420</v>
      </c>
      <c r="H30" s="86">
        <v>0</v>
      </c>
      <c r="I30" s="31"/>
      <c r="J30" s="31"/>
    </row>
    <row r="31" spans="1:10" s="27" customFormat="1" ht="78.599999999999994" customHeight="1">
      <c r="A31" s="52"/>
      <c r="B31" s="55" t="s">
        <v>362</v>
      </c>
      <c r="C31" s="55">
        <v>991</v>
      </c>
      <c r="D31" s="56" t="s">
        <v>233</v>
      </c>
      <c r="E31" s="56" t="s">
        <v>361</v>
      </c>
      <c r="F31" s="56"/>
      <c r="G31" s="56"/>
      <c r="H31" s="86">
        <f>H32</f>
        <v>1600</v>
      </c>
      <c r="I31" s="31"/>
      <c r="J31" s="31"/>
    </row>
    <row r="32" spans="1:10" s="27" customFormat="1" ht="61.8" customHeight="1">
      <c r="A32" s="52"/>
      <c r="B32" s="55" t="s">
        <v>435</v>
      </c>
      <c r="C32" s="55">
        <v>991</v>
      </c>
      <c r="D32" s="56" t="s">
        <v>233</v>
      </c>
      <c r="E32" s="56" t="s">
        <v>361</v>
      </c>
      <c r="F32" s="56" t="s">
        <v>80</v>
      </c>
      <c r="G32" s="56"/>
      <c r="H32" s="86">
        <f>H33</f>
        <v>1600</v>
      </c>
      <c r="I32" s="31"/>
      <c r="J32" s="31"/>
    </row>
    <row r="33" spans="1:11" s="27" customFormat="1" ht="43.8" customHeight="1">
      <c r="A33" s="52"/>
      <c r="B33" s="55" t="s">
        <v>8</v>
      </c>
      <c r="C33" s="55">
        <v>991</v>
      </c>
      <c r="D33" s="56" t="s">
        <v>233</v>
      </c>
      <c r="E33" s="56" t="s">
        <v>361</v>
      </c>
      <c r="F33" s="56" t="s">
        <v>81</v>
      </c>
      <c r="G33" s="56"/>
      <c r="H33" s="86">
        <f>H34</f>
        <v>1600</v>
      </c>
      <c r="I33" s="31"/>
      <c r="J33" s="31"/>
    </row>
    <row r="34" spans="1:11" s="27" customFormat="1" ht="22.2" customHeight="1">
      <c r="A34" s="52"/>
      <c r="B34" s="55" t="s">
        <v>565</v>
      </c>
      <c r="C34" s="55">
        <v>991</v>
      </c>
      <c r="D34" s="56" t="s">
        <v>233</v>
      </c>
      <c r="E34" s="56" t="s">
        <v>361</v>
      </c>
      <c r="F34" s="56" t="s">
        <v>81</v>
      </c>
      <c r="G34" s="56" t="s">
        <v>564</v>
      </c>
      <c r="H34" s="86">
        <v>1600</v>
      </c>
      <c r="I34" s="31"/>
      <c r="J34" s="31"/>
    </row>
    <row r="35" spans="1:11" s="28" customFormat="1" ht="34.799999999999997">
      <c r="A35" s="111">
        <v>2</v>
      </c>
      <c r="B35" s="79" t="s">
        <v>150</v>
      </c>
      <c r="C35" s="79">
        <v>992</v>
      </c>
      <c r="D35" s="80"/>
      <c r="E35" s="80"/>
      <c r="F35" s="81"/>
      <c r="G35" s="81"/>
      <c r="H35" s="82">
        <f>H36+H109+H118+H159+H198+H298+H307+H353+H360+H371</f>
        <v>28032827.539999999</v>
      </c>
      <c r="I35" s="31">
        <f>I23-J23</f>
        <v>-1029600</v>
      </c>
      <c r="J35" s="31"/>
    </row>
    <row r="36" spans="1:11" s="29" customFormat="1" ht="24.6" customHeight="1">
      <c r="A36" s="53"/>
      <c r="B36" s="79" t="s">
        <v>232</v>
      </c>
      <c r="C36" s="79">
        <v>992</v>
      </c>
      <c r="D36" s="81" t="s">
        <v>233</v>
      </c>
      <c r="E36" s="83" t="s">
        <v>205</v>
      </c>
      <c r="F36" s="84"/>
      <c r="G36" s="85"/>
      <c r="H36" s="82">
        <f>H37+H42+H52+H61+H66+H71+H57</f>
        <v>5146513.99</v>
      </c>
      <c r="I36" s="32">
        <f>H37+H42-3800+1000</f>
        <v>4632400</v>
      </c>
      <c r="J36" s="32"/>
    </row>
    <row r="37" spans="1:11" s="29" customFormat="1" ht="75.599999999999994" customHeight="1">
      <c r="A37" s="59"/>
      <c r="B37" s="55" t="s">
        <v>234</v>
      </c>
      <c r="C37" s="55">
        <v>992</v>
      </c>
      <c r="D37" s="56" t="s">
        <v>233</v>
      </c>
      <c r="E37" s="56" t="s">
        <v>235</v>
      </c>
      <c r="F37" s="56"/>
      <c r="G37" s="56"/>
      <c r="H37" s="86">
        <f>H38</f>
        <v>517989</v>
      </c>
      <c r="I37" s="60"/>
      <c r="J37" s="60"/>
    </row>
    <row r="38" spans="1:11" s="29" customFormat="1" ht="38.4" customHeight="1">
      <c r="A38" s="54"/>
      <c r="B38" s="55" t="s">
        <v>603</v>
      </c>
      <c r="C38" s="55">
        <v>992</v>
      </c>
      <c r="D38" s="56" t="s">
        <v>233</v>
      </c>
      <c r="E38" s="56" t="s">
        <v>235</v>
      </c>
      <c r="F38" s="56" t="s">
        <v>13</v>
      </c>
      <c r="G38" s="56"/>
      <c r="H38" s="86">
        <f>H39</f>
        <v>517989</v>
      </c>
      <c r="I38" s="32"/>
      <c r="J38" s="32"/>
    </row>
    <row r="39" spans="1:11" s="29" customFormat="1" ht="65.400000000000006" customHeight="1">
      <c r="A39" s="54"/>
      <c r="B39" s="55" t="s">
        <v>604</v>
      </c>
      <c r="C39" s="55">
        <v>992</v>
      </c>
      <c r="D39" s="56" t="s">
        <v>233</v>
      </c>
      <c r="E39" s="56" t="s">
        <v>235</v>
      </c>
      <c r="F39" s="56" t="s">
        <v>14</v>
      </c>
      <c r="G39" s="56"/>
      <c r="H39" s="86">
        <f>H40</f>
        <v>517989</v>
      </c>
      <c r="I39" s="32"/>
      <c r="J39" s="32"/>
    </row>
    <row r="40" spans="1:11" s="29" customFormat="1" ht="46.8" customHeight="1">
      <c r="A40" s="54"/>
      <c r="B40" s="92" t="s">
        <v>409</v>
      </c>
      <c r="C40" s="55">
        <v>922</v>
      </c>
      <c r="D40" s="56" t="s">
        <v>233</v>
      </c>
      <c r="E40" s="56" t="s">
        <v>235</v>
      </c>
      <c r="F40" s="56" t="s">
        <v>15</v>
      </c>
      <c r="G40" s="56"/>
      <c r="H40" s="86">
        <f>H41</f>
        <v>517989</v>
      </c>
      <c r="I40" s="34"/>
      <c r="J40" s="32"/>
    </row>
    <row r="41" spans="1:11" s="29" customFormat="1" ht="132" customHeight="1">
      <c r="A41" s="54"/>
      <c r="B41" s="92" t="s">
        <v>131</v>
      </c>
      <c r="C41" s="55">
        <v>922</v>
      </c>
      <c r="D41" s="56" t="s">
        <v>233</v>
      </c>
      <c r="E41" s="56" t="s">
        <v>235</v>
      </c>
      <c r="F41" s="56" t="s">
        <v>15</v>
      </c>
      <c r="G41" s="56" t="s">
        <v>410</v>
      </c>
      <c r="H41" s="86">
        <f>647989-130000</f>
        <v>517989</v>
      </c>
      <c r="I41" s="34">
        <v>720407</v>
      </c>
      <c r="J41" s="32"/>
    </row>
    <row r="42" spans="1:11" s="29" customFormat="1" ht="105.6" customHeight="1">
      <c r="A42" s="59"/>
      <c r="B42" s="55" t="s">
        <v>403</v>
      </c>
      <c r="C42" s="55">
        <v>992</v>
      </c>
      <c r="D42" s="56" t="s">
        <v>233</v>
      </c>
      <c r="E42" s="56" t="s">
        <v>236</v>
      </c>
      <c r="F42" s="56"/>
      <c r="G42" s="56"/>
      <c r="H42" s="86">
        <f>H43</f>
        <v>4117211</v>
      </c>
      <c r="I42" s="60"/>
      <c r="J42" s="60"/>
      <c r="K42" s="69"/>
    </row>
    <row r="43" spans="1:11" s="29" customFormat="1" ht="51" customHeight="1">
      <c r="A43" s="54"/>
      <c r="B43" s="55" t="s">
        <v>603</v>
      </c>
      <c r="C43" s="55">
        <v>992</v>
      </c>
      <c r="D43" s="56" t="s">
        <v>233</v>
      </c>
      <c r="E43" s="56" t="s">
        <v>236</v>
      </c>
      <c r="F43" s="56" t="s">
        <v>13</v>
      </c>
      <c r="G43" s="56"/>
      <c r="H43" s="86">
        <f>H44+H49</f>
        <v>4117211</v>
      </c>
      <c r="I43" s="32"/>
      <c r="J43" s="32"/>
    </row>
    <row r="44" spans="1:11" s="29" customFormat="1" ht="54">
      <c r="A44" s="54"/>
      <c r="B44" s="55" t="s">
        <v>730</v>
      </c>
      <c r="C44" s="55">
        <v>992</v>
      </c>
      <c r="D44" s="56" t="s">
        <v>233</v>
      </c>
      <c r="E44" s="56" t="s">
        <v>236</v>
      </c>
      <c r="F44" s="56" t="s">
        <v>16</v>
      </c>
      <c r="G44" s="56"/>
      <c r="H44" s="86">
        <f>H45</f>
        <v>4113411</v>
      </c>
      <c r="I44" s="32"/>
      <c r="J44" s="32"/>
    </row>
    <row r="45" spans="1:11" s="29" customFormat="1" ht="36">
      <c r="A45" s="54"/>
      <c r="B45" s="92" t="s">
        <v>409</v>
      </c>
      <c r="C45" s="55">
        <v>992</v>
      </c>
      <c r="D45" s="56" t="s">
        <v>233</v>
      </c>
      <c r="E45" s="56" t="s">
        <v>236</v>
      </c>
      <c r="F45" s="56" t="s">
        <v>17</v>
      </c>
      <c r="G45" s="56"/>
      <c r="H45" s="86">
        <f>H46+H47+H48</f>
        <v>4113411</v>
      </c>
      <c r="I45" s="32"/>
      <c r="J45" s="32"/>
    </row>
    <row r="46" spans="1:11" s="29" customFormat="1" ht="141" customHeight="1">
      <c r="A46" s="54"/>
      <c r="B46" s="92" t="str">
        <f>B41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46" s="55">
        <v>992</v>
      </c>
      <c r="D46" s="56" t="s">
        <v>233</v>
      </c>
      <c r="E46" s="56" t="s">
        <v>236</v>
      </c>
      <c r="F46" s="56" t="s">
        <v>17</v>
      </c>
      <c r="G46" s="56" t="s">
        <v>410</v>
      </c>
      <c r="H46" s="86">
        <f>2607264+787395+130000</f>
        <v>3524659</v>
      </c>
      <c r="I46" s="32"/>
      <c r="J46" s="32"/>
    </row>
    <row r="47" spans="1:11" s="29" customFormat="1" ht="59.4" customHeight="1">
      <c r="A47" s="54"/>
      <c r="B47" s="55" t="s">
        <v>130</v>
      </c>
      <c r="C47" s="55">
        <v>992</v>
      </c>
      <c r="D47" s="56" t="s">
        <v>233</v>
      </c>
      <c r="E47" s="56" t="s">
        <v>236</v>
      </c>
      <c r="F47" s="56" t="s">
        <v>17</v>
      </c>
      <c r="G47" s="56" t="s">
        <v>418</v>
      </c>
      <c r="H47" s="86">
        <f>45000+150000+14000+50000+69152+222600</f>
        <v>550752</v>
      </c>
      <c r="I47" s="32"/>
      <c r="J47" s="32"/>
    </row>
    <row r="48" spans="1:11" s="29" customFormat="1" ht="34.799999999999997" customHeight="1">
      <c r="A48" s="54"/>
      <c r="B48" s="55" t="s">
        <v>421</v>
      </c>
      <c r="C48" s="55">
        <v>992</v>
      </c>
      <c r="D48" s="56" t="s">
        <v>233</v>
      </c>
      <c r="E48" s="56" t="s">
        <v>236</v>
      </c>
      <c r="F48" s="56" t="s">
        <v>17</v>
      </c>
      <c r="G48" s="56" t="s">
        <v>420</v>
      </c>
      <c r="H48" s="86">
        <f>20000+15000+6000-3000</f>
        <v>38000</v>
      </c>
      <c r="I48" s="32"/>
      <c r="J48" s="32"/>
    </row>
    <row r="49" spans="1:10" s="29" customFormat="1" ht="54">
      <c r="A49" s="59"/>
      <c r="B49" s="55" t="str">
        <f>B44</f>
        <v>Обеспечение деятельности муниципальных и немуниципальных служащих</v>
      </c>
      <c r="C49" s="55">
        <v>992</v>
      </c>
      <c r="D49" s="56" t="s">
        <v>233</v>
      </c>
      <c r="E49" s="56" t="s">
        <v>236</v>
      </c>
      <c r="F49" s="56" t="s">
        <v>16</v>
      </c>
      <c r="G49" s="56"/>
      <c r="H49" s="86">
        <f>H50</f>
        <v>3800</v>
      </c>
      <c r="I49" s="60"/>
      <c r="J49" s="60"/>
    </row>
    <row r="50" spans="1:10" s="29" customFormat="1" ht="90">
      <c r="A50" s="54"/>
      <c r="B50" s="55" t="s">
        <v>425</v>
      </c>
      <c r="C50" s="55">
        <v>992</v>
      </c>
      <c r="D50" s="56" t="s">
        <v>233</v>
      </c>
      <c r="E50" s="56" t="s">
        <v>236</v>
      </c>
      <c r="F50" s="56" t="s">
        <v>18</v>
      </c>
      <c r="G50" s="56"/>
      <c r="H50" s="86">
        <f>H51</f>
        <v>3800</v>
      </c>
      <c r="I50" s="32"/>
      <c r="J50" s="32"/>
    </row>
    <row r="51" spans="1:10" s="29" customFormat="1" ht="39.6" customHeight="1">
      <c r="A51" s="54"/>
      <c r="B51" s="55" t="s">
        <v>130</v>
      </c>
      <c r="C51" s="55">
        <v>992</v>
      </c>
      <c r="D51" s="56" t="s">
        <v>233</v>
      </c>
      <c r="E51" s="56" t="s">
        <v>236</v>
      </c>
      <c r="F51" s="56" t="s">
        <v>18</v>
      </c>
      <c r="G51" s="56" t="s">
        <v>418</v>
      </c>
      <c r="H51" s="86">
        <v>3800</v>
      </c>
      <c r="I51" s="32"/>
      <c r="J51" s="32"/>
    </row>
    <row r="52" spans="1:10" s="29" customFormat="1" ht="91.5" hidden="1" customHeight="1">
      <c r="A52" s="59"/>
      <c r="B52" s="87" t="s">
        <v>362</v>
      </c>
      <c r="C52" s="55">
        <v>992</v>
      </c>
      <c r="D52" s="56" t="s">
        <v>233</v>
      </c>
      <c r="E52" s="56" t="s">
        <v>361</v>
      </c>
      <c r="F52" s="56"/>
      <c r="G52" s="56"/>
      <c r="H52" s="86">
        <f>H53</f>
        <v>0</v>
      </c>
      <c r="I52" s="60"/>
      <c r="J52" s="60"/>
    </row>
    <row r="53" spans="1:10" s="29" customFormat="1" ht="36" hidden="1">
      <c r="A53" s="54"/>
      <c r="B53" s="55" t="s">
        <v>427</v>
      </c>
      <c r="C53" s="55">
        <v>992</v>
      </c>
      <c r="D53" s="56" t="s">
        <v>233</v>
      </c>
      <c r="E53" s="56" t="s">
        <v>361</v>
      </c>
      <c r="F53" s="56"/>
      <c r="G53" s="56"/>
      <c r="H53" s="86">
        <f>H54</f>
        <v>0</v>
      </c>
      <c r="I53" s="32"/>
      <c r="J53" s="32"/>
    </row>
    <row r="54" spans="1:10" s="29" customFormat="1" ht="54" hidden="1">
      <c r="A54" s="54"/>
      <c r="B54" s="55" t="s">
        <v>435</v>
      </c>
      <c r="C54" s="55">
        <v>992</v>
      </c>
      <c r="D54" s="56" t="s">
        <v>233</v>
      </c>
      <c r="E54" s="56" t="s">
        <v>361</v>
      </c>
      <c r="F54" s="56" t="s">
        <v>80</v>
      </c>
      <c r="G54" s="56"/>
      <c r="H54" s="86">
        <f>H55</f>
        <v>0</v>
      </c>
      <c r="I54" s="32"/>
      <c r="J54" s="32"/>
    </row>
    <row r="55" spans="1:10" s="29" customFormat="1" ht="36" hidden="1">
      <c r="A55" s="54"/>
      <c r="B55" s="55" t="s">
        <v>431</v>
      </c>
      <c r="C55" s="55">
        <v>992</v>
      </c>
      <c r="D55" s="56" t="s">
        <v>233</v>
      </c>
      <c r="E55" s="56" t="s">
        <v>361</v>
      </c>
      <c r="F55" s="56" t="s">
        <v>104</v>
      </c>
      <c r="G55" s="56"/>
      <c r="H55" s="86">
        <f>H56</f>
        <v>0</v>
      </c>
      <c r="I55" s="32"/>
      <c r="J55" s="32"/>
    </row>
    <row r="56" spans="1:10" s="29" customFormat="1" ht="18" hidden="1">
      <c r="A56" s="54"/>
      <c r="B56" s="55" t="s">
        <v>565</v>
      </c>
      <c r="C56" s="55">
        <v>992</v>
      </c>
      <c r="D56" s="56" t="s">
        <v>233</v>
      </c>
      <c r="E56" s="56" t="s">
        <v>361</v>
      </c>
      <c r="F56" s="56" t="s">
        <v>104</v>
      </c>
      <c r="G56" s="56" t="s">
        <v>564</v>
      </c>
      <c r="H56" s="86">
        <v>0</v>
      </c>
      <c r="I56" s="32"/>
      <c r="J56" s="32"/>
    </row>
    <row r="57" spans="1:10" s="27" customFormat="1" ht="82.2" customHeight="1">
      <c r="A57" s="52"/>
      <c r="B57" s="55" t="s">
        <v>362</v>
      </c>
      <c r="C57" s="55">
        <v>992</v>
      </c>
      <c r="D57" s="56" t="s">
        <v>233</v>
      </c>
      <c r="E57" s="56" t="s">
        <v>361</v>
      </c>
      <c r="F57" s="56"/>
      <c r="G57" s="56"/>
      <c r="H57" s="86">
        <f>H58</f>
        <v>1000</v>
      </c>
      <c r="I57" s="31"/>
      <c r="J57" s="31"/>
    </row>
    <row r="58" spans="1:10" s="27" customFormat="1" ht="54">
      <c r="A58" s="52"/>
      <c r="B58" s="55" t="s">
        <v>435</v>
      </c>
      <c r="C58" s="55">
        <v>992</v>
      </c>
      <c r="D58" s="56" t="s">
        <v>233</v>
      </c>
      <c r="E58" s="56" t="s">
        <v>361</v>
      </c>
      <c r="F58" s="56" t="s">
        <v>80</v>
      </c>
      <c r="G58" s="56"/>
      <c r="H58" s="86">
        <f>H59</f>
        <v>1000</v>
      </c>
      <c r="I58" s="31"/>
      <c r="J58" s="31"/>
    </row>
    <row r="59" spans="1:10" s="27" customFormat="1" ht="42" customHeight="1">
      <c r="A59" s="52"/>
      <c r="B59" s="55" t="s">
        <v>8</v>
      </c>
      <c r="C59" s="55">
        <v>992</v>
      </c>
      <c r="D59" s="56" t="s">
        <v>233</v>
      </c>
      <c r="E59" s="56" t="s">
        <v>361</v>
      </c>
      <c r="F59" s="56" t="s">
        <v>81</v>
      </c>
      <c r="G59" s="56"/>
      <c r="H59" s="86">
        <f>H60</f>
        <v>1000</v>
      </c>
      <c r="I59" s="31"/>
      <c r="J59" s="31"/>
    </row>
    <row r="60" spans="1:10" s="27" customFormat="1" ht="25.2" customHeight="1">
      <c r="A60" s="52"/>
      <c r="B60" s="55" t="s">
        <v>565</v>
      </c>
      <c r="C60" s="55">
        <v>992</v>
      </c>
      <c r="D60" s="56" t="s">
        <v>233</v>
      </c>
      <c r="E60" s="56" t="s">
        <v>361</v>
      </c>
      <c r="F60" s="56" t="s">
        <v>81</v>
      </c>
      <c r="G60" s="56" t="s">
        <v>564</v>
      </c>
      <c r="H60" s="86">
        <v>1000</v>
      </c>
      <c r="I60" s="31"/>
      <c r="J60" s="31"/>
    </row>
    <row r="61" spans="1:10" s="29" customFormat="1" ht="48" customHeight="1">
      <c r="A61" s="54"/>
      <c r="B61" s="55" t="s">
        <v>432</v>
      </c>
      <c r="C61" s="55">
        <v>992</v>
      </c>
      <c r="D61" s="56" t="s">
        <v>233</v>
      </c>
      <c r="E61" s="56" t="s">
        <v>238</v>
      </c>
      <c r="F61" s="56"/>
      <c r="G61" s="56"/>
      <c r="H61" s="86">
        <f>H62</f>
        <v>302463.99</v>
      </c>
      <c r="I61" s="32"/>
      <c r="J61" s="32"/>
    </row>
    <row r="62" spans="1:10" s="29" customFormat="1" ht="60.6" customHeight="1">
      <c r="A62" s="54"/>
      <c r="B62" s="55" t="s">
        <v>435</v>
      </c>
      <c r="C62" s="55">
        <v>992</v>
      </c>
      <c r="D62" s="56" t="s">
        <v>233</v>
      </c>
      <c r="E62" s="56" t="s">
        <v>238</v>
      </c>
      <c r="F62" s="56" t="s">
        <v>80</v>
      </c>
      <c r="G62" s="56"/>
      <c r="H62" s="86">
        <f>H64</f>
        <v>302463.99</v>
      </c>
      <c r="I62" s="32"/>
      <c r="J62" s="32"/>
    </row>
    <row r="63" spans="1:10" s="29" customFormat="1" ht="36">
      <c r="A63" s="54"/>
      <c r="B63" s="55" t="s">
        <v>200</v>
      </c>
      <c r="C63" s="55">
        <v>992</v>
      </c>
      <c r="D63" s="56" t="s">
        <v>199</v>
      </c>
      <c r="E63" s="56" t="s">
        <v>238</v>
      </c>
      <c r="F63" s="56" t="s">
        <v>198</v>
      </c>
      <c r="G63" s="56"/>
      <c r="H63" s="86">
        <f>H64</f>
        <v>302463.99</v>
      </c>
      <c r="I63" s="32"/>
      <c r="J63" s="32"/>
    </row>
    <row r="64" spans="1:10" s="49" customFormat="1" ht="23.25" customHeight="1">
      <c r="A64" s="53"/>
      <c r="B64" s="92" t="s">
        <v>144</v>
      </c>
      <c r="C64" s="55">
        <v>992</v>
      </c>
      <c r="D64" s="56" t="s">
        <v>233</v>
      </c>
      <c r="E64" s="56" t="s">
        <v>238</v>
      </c>
      <c r="F64" s="56" t="s">
        <v>143</v>
      </c>
      <c r="G64" s="56"/>
      <c r="H64" s="86">
        <f>H65</f>
        <v>302463.99</v>
      </c>
      <c r="I64" s="48"/>
      <c r="J64" s="48"/>
    </row>
    <row r="65" spans="1:10" s="29" customFormat="1" ht="38.4" customHeight="1">
      <c r="A65" s="54"/>
      <c r="B65" s="92" t="s">
        <v>419</v>
      </c>
      <c r="C65" s="55">
        <v>992</v>
      </c>
      <c r="D65" s="56" t="s">
        <v>233</v>
      </c>
      <c r="E65" s="56" t="s">
        <v>238</v>
      </c>
      <c r="F65" s="56" t="s">
        <v>143</v>
      </c>
      <c r="G65" s="56" t="s">
        <v>418</v>
      </c>
      <c r="H65" s="86">
        <f>100000+260000-57536.01</f>
        <v>302463.99</v>
      </c>
      <c r="I65" s="32"/>
      <c r="J65" s="32"/>
    </row>
    <row r="66" spans="1:10" s="29" customFormat="1" ht="15" customHeight="1">
      <c r="A66" s="59"/>
      <c r="B66" s="55" t="s">
        <v>241</v>
      </c>
      <c r="C66" s="55">
        <v>992</v>
      </c>
      <c r="D66" s="56" t="s">
        <v>233</v>
      </c>
      <c r="E66" s="56" t="s">
        <v>243</v>
      </c>
      <c r="F66" s="56"/>
      <c r="G66" s="56"/>
      <c r="H66" s="86">
        <f>H67</f>
        <v>10000</v>
      </c>
      <c r="I66" s="60"/>
      <c r="J66" s="60"/>
    </row>
    <row r="67" spans="1:10" s="29" customFormat="1" ht="47.4" customHeight="1">
      <c r="A67" s="54"/>
      <c r="B67" s="55" t="s">
        <v>603</v>
      </c>
      <c r="C67" s="55">
        <v>992</v>
      </c>
      <c r="D67" s="56" t="s">
        <v>233</v>
      </c>
      <c r="E67" s="56" t="s">
        <v>243</v>
      </c>
      <c r="F67" s="56" t="s">
        <v>13</v>
      </c>
      <c r="G67" s="56"/>
      <c r="H67" s="86">
        <f>H68</f>
        <v>10000</v>
      </c>
      <c r="I67" s="32"/>
      <c r="J67" s="32"/>
    </row>
    <row r="68" spans="1:10" s="29" customFormat="1" ht="36" customHeight="1">
      <c r="A68" s="54"/>
      <c r="B68" s="55" t="s">
        <v>438</v>
      </c>
      <c r="C68" s="55">
        <v>992</v>
      </c>
      <c r="D68" s="56" t="s">
        <v>233</v>
      </c>
      <c r="E68" s="56" t="s">
        <v>243</v>
      </c>
      <c r="F68" s="56" t="s">
        <v>70</v>
      </c>
      <c r="G68" s="56"/>
      <c r="H68" s="86">
        <f>H69</f>
        <v>10000</v>
      </c>
      <c r="I68" s="32"/>
      <c r="J68" s="32"/>
    </row>
    <row r="69" spans="1:10" s="29" customFormat="1" ht="18">
      <c r="A69" s="54"/>
      <c r="B69" s="55" t="s">
        <v>440</v>
      </c>
      <c r="C69" s="55">
        <v>992</v>
      </c>
      <c r="D69" s="56" t="s">
        <v>233</v>
      </c>
      <c r="E69" s="56" t="s">
        <v>243</v>
      </c>
      <c r="F69" s="56" t="s">
        <v>71</v>
      </c>
      <c r="G69" s="56"/>
      <c r="H69" s="86">
        <f>H70</f>
        <v>10000</v>
      </c>
      <c r="I69" s="32"/>
      <c r="J69" s="32"/>
    </row>
    <row r="70" spans="1:10" s="29" customFormat="1" ht="28.2" customHeight="1">
      <c r="A70" s="54"/>
      <c r="B70" s="55" t="s">
        <v>421</v>
      </c>
      <c r="C70" s="55">
        <v>992</v>
      </c>
      <c r="D70" s="56" t="s">
        <v>233</v>
      </c>
      <c r="E70" s="56" t="s">
        <v>243</v>
      </c>
      <c r="F70" s="56" t="s">
        <v>71</v>
      </c>
      <c r="G70" s="56" t="s">
        <v>420</v>
      </c>
      <c r="H70" s="86">
        <f>10000</f>
        <v>10000</v>
      </c>
      <c r="I70" s="32"/>
      <c r="J70" s="32"/>
    </row>
    <row r="71" spans="1:10" s="29" customFormat="1" ht="26.4" customHeight="1">
      <c r="A71" s="59"/>
      <c r="B71" s="55" t="s">
        <v>244</v>
      </c>
      <c r="C71" s="55">
        <v>992</v>
      </c>
      <c r="D71" s="56" t="s">
        <v>233</v>
      </c>
      <c r="E71" s="56" t="s">
        <v>245</v>
      </c>
      <c r="F71" s="56"/>
      <c r="G71" s="56"/>
      <c r="H71" s="86">
        <f>H83+H94+H72</f>
        <v>197850</v>
      </c>
      <c r="I71" s="60"/>
      <c r="J71" s="60"/>
    </row>
    <row r="72" spans="1:10" s="29" customFormat="1" ht="43.2" customHeight="1">
      <c r="A72" s="59"/>
      <c r="B72" s="55" t="s">
        <v>607</v>
      </c>
      <c r="C72" s="55">
        <v>992</v>
      </c>
      <c r="D72" s="56" t="s">
        <v>233</v>
      </c>
      <c r="E72" s="56" t="s">
        <v>245</v>
      </c>
      <c r="F72" s="56" t="s">
        <v>19</v>
      </c>
      <c r="G72" s="56"/>
      <c r="H72" s="86">
        <f>H78+H74</f>
        <v>25200</v>
      </c>
      <c r="I72" s="60"/>
      <c r="J72" s="60"/>
    </row>
    <row r="73" spans="1:10" s="29" customFormat="1" ht="72" hidden="1" customHeight="1">
      <c r="A73" s="59"/>
      <c r="B73" s="55" t="s">
        <v>435</v>
      </c>
      <c r="C73" s="55">
        <v>992</v>
      </c>
      <c r="D73" s="56" t="s">
        <v>233</v>
      </c>
      <c r="E73" s="56" t="s">
        <v>245</v>
      </c>
      <c r="F73" s="56" t="s">
        <v>80</v>
      </c>
      <c r="G73" s="56"/>
      <c r="H73" s="86">
        <f>H75+H77</f>
        <v>0</v>
      </c>
      <c r="I73" s="60"/>
      <c r="J73" s="60"/>
    </row>
    <row r="74" spans="1:10" s="29" customFormat="1" ht="36" hidden="1">
      <c r="A74" s="59"/>
      <c r="B74" s="55" t="s">
        <v>614</v>
      </c>
      <c r="C74" s="55">
        <v>992</v>
      </c>
      <c r="D74" s="56" t="s">
        <v>233</v>
      </c>
      <c r="E74" s="56" t="s">
        <v>245</v>
      </c>
      <c r="F74" s="56" t="s">
        <v>35</v>
      </c>
      <c r="G74" s="56"/>
      <c r="H74" s="86">
        <f>H75</f>
        <v>0</v>
      </c>
      <c r="I74" s="60"/>
      <c r="J74" s="60"/>
    </row>
    <row r="75" spans="1:10" s="29" customFormat="1" ht="36" hidden="1">
      <c r="A75" s="59"/>
      <c r="B75" s="55" t="s">
        <v>293</v>
      </c>
      <c r="C75" s="55">
        <v>992</v>
      </c>
      <c r="D75" s="56" t="s">
        <v>233</v>
      </c>
      <c r="E75" s="56" t="s">
        <v>245</v>
      </c>
      <c r="F75" s="56" t="s">
        <v>129</v>
      </c>
      <c r="G75" s="56"/>
      <c r="H75" s="86">
        <f>H76</f>
        <v>0</v>
      </c>
      <c r="I75" s="60"/>
      <c r="J75" s="60"/>
    </row>
    <row r="76" spans="1:10" s="29" customFormat="1" ht="54" hidden="1">
      <c r="A76" s="59"/>
      <c r="B76" s="55" t="s">
        <v>419</v>
      </c>
      <c r="C76" s="55">
        <v>992</v>
      </c>
      <c r="D76" s="56" t="s">
        <v>233</v>
      </c>
      <c r="E76" s="56" t="s">
        <v>245</v>
      </c>
      <c r="F76" s="56" t="s">
        <v>129</v>
      </c>
      <c r="G76" s="56" t="s">
        <v>418</v>
      </c>
      <c r="H76" s="86">
        <v>0</v>
      </c>
      <c r="I76" s="60"/>
      <c r="J76" s="60"/>
    </row>
    <row r="77" spans="1:10" s="29" customFormat="1" ht="72" hidden="1">
      <c r="A77" s="59"/>
      <c r="B77" s="55" t="s">
        <v>86</v>
      </c>
      <c r="C77" s="55">
        <v>992</v>
      </c>
      <c r="D77" s="56" t="s">
        <v>233</v>
      </c>
      <c r="E77" s="56" t="s">
        <v>245</v>
      </c>
      <c r="F77" s="56" t="s">
        <v>36</v>
      </c>
      <c r="G77" s="56" t="s">
        <v>465</v>
      </c>
      <c r="H77" s="86">
        <v>0</v>
      </c>
      <c r="I77" s="60"/>
      <c r="J77" s="60"/>
    </row>
    <row r="78" spans="1:10" s="29" customFormat="1" ht="39" customHeight="1">
      <c r="A78" s="54"/>
      <c r="B78" s="55" t="s">
        <v>445</v>
      </c>
      <c r="C78" s="55">
        <v>992</v>
      </c>
      <c r="D78" s="56" t="s">
        <v>233</v>
      </c>
      <c r="E78" s="56" t="s">
        <v>245</v>
      </c>
      <c r="F78" s="56" t="s">
        <v>20</v>
      </c>
      <c r="G78" s="56"/>
      <c r="H78" s="86">
        <f>H79+H81</f>
        <v>25200</v>
      </c>
      <c r="I78" s="32"/>
      <c r="J78" s="32"/>
    </row>
    <row r="79" spans="1:10" s="29" customFormat="1" ht="95.25" hidden="1" customHeight="1">
      <c r="A79" s="54"/>
      <c r="B79" s="55" t="s">
        <v>524</v>
      </c>
      <c r="C79" s="55">
        <v>992</v>
      </c>
      <c r="D79" s="56" t="s">
        <v>233</v>
      </c>
      <c r="E79" s="56" t="s">
        <v>245</v>
      </c>
      <c r="F79" s="56" t="s">
        <v>523</v>
      </c>
      <c r="G79" s="56"/>
      <c r="H79" s="86">
        <f>H80</f>
        <v>0</v>
      </c>
      <c r="I79" s="32"/>
      <c r="J79" s="32"/>
    </row>
    <row r="80" spans="1:10" s="29" customFormat="1" ht="54" hidden="1">
      <c r="A80" s="54"/>
      <c r="B80" s="55" t="s">
        <v>419</v>
      </c>
      <c r="C80" s="55">
        <v>992</v>
      </c>
      <c r="D80" s="56" t="s">
        <v>233</v>
      </c>
      <c r="E80" s="56" t="s">
        <v>245</v>
      </c>
      <c r="F80" s="56" t="s">
        <v>523</v>
      </c>
      <c r="G80" s="56" t="s">
        <v>418</v>
      </c>
      <c r="H80" s="86">
        <v>0</v>
      </c>
      <c r="I80" s="32"/>
      <c r="J80" s="32"/>
    </row>
    <row r="81" spans="1:10" s="29" customFormat="1" ht="36.75" customHeight="1">
      <c r="A81" s="54"/>
      <c r="B81" s="55" t="s">
        <v>608</v>
      </c>
      <c r="C81" s="55">
        <v>992</v>
      </c>
      <c r="D81" s="56" t="s">
        <v>233</v>
      </c>
      <c r="E81" s="56" t="s">
        <v>245</v>
      </c>
      <c r="F81" s="56" t="s">
        <v>100</v>
      </c>
      <c r="G81" s="56"/>
      <c r="H81" s="86">
        <f>H82</f>
        <v>25200</v>
      </c>
      <c r="I81" s="32"/>
      <c r="J81" s="32"/>
    </row>
    <row r="82" spans="1:10" s="29" customFormat="1" ht="36">
      <c r="A82" s="54"/>
      <c r="B82" s="55" t="str">
        <f>B359</f>
        <v>Социальное обеспечение и иные выплаты населению</v>
      </c>
      <c r="C82" s="55">
        <v>992</v>
      </c>
      <c r="D82" s="56" t="s">
        <v>233</v>
      </c>
      <c r="E82" s="56" t="s">
        <v>245</v>
      </c>
      <c r="F82" s="56" t="s">
        <v>100</v>
      </c>
      <c r="G82" s="56" t="s">
        <v>1</v>
      </c>
      <c r="H82" s="86">
        <v>25200</v>
      </c>
      <c r="I82" s="32"/>
      <c r="J82" s="32"/>
    </row>
    <row r="83" spans="1:10" s="29" customFormat="1" ht="55.5" customHeight="1">
      <c r="A83" s="59"/>
      <c r="B83" s="55" t="s">
        <v>435</v>
      </c>
      <c r="C83" s="55">
        <v>992</v>
      </c>
      <c r="D83" s="56" t="s">
        <v>233</v>
      </c>
      <c r="E83" s="56" t="s">
        <v>245</v>
      </c>
      <c r="F83" s="56" t="s">
        <v>80</v>
      </c>
      <c r="G83" s="56"/>
      <c r="H83" s="86">
        <f>H92+H105+H107</f>
        <v>172650</v>
      </c>
      <c r="I83" s="60"/>
      <c r="J83" s="60"/>
    </row>
    <row r="84" spans="1:10" s="29" customFormat="1" ht="72" hidden="1" customHeight="1">
      <c r="A84" s="59"/>
      <c r="B84" s="55" t="s">
        <v>435</v>
      </c>
      <c r="C84" s="55">
        <v>992</v>
      </c>
      <c r="D84" s="56" t="s">
        <v>233</v>
      </c>
      <c r="E84" s="56" t="s">
        <v>245</v>
      </c>
      <c r="F84" s="56" t="s">
        <v>80</v>
      </c>
      <c r="G84" s="56"/>
      <c r="H84" s="86">
        <f>H86+H88</f>
        <v>0</v>
      </c>
      <c r="I84" s="60"/>
      <c r="J84" s="60"/>
    </row>
    <row r="85" spans="1:10" s="29" customFormat="1" ht="36" hidden="1">
      <c r="A85" s="59"/>
      <c r="B85" s="55" t="s">
        <v>614</v>
      </c>
      <c r="C85" s="55">
        <v>992</v>
      </c>
      <c r="D85" s="56" t="s">
        <v>233</v>
      </c>
      <c r="E85" s="56" t="s">
        <v>245</v>
      </c>
      <c r="F85" s="56" t="s">
        <v>35</v>
      </c>
      <c r="G85" s="56"/>
      <c r="H85" s="86">
        <f>H86</f>
        <v>0</v>
      </c>
      <c r="I85" s="60"/>
      <c r="J85" s="60"/>
    </row>
    <row r="86" spans="1:10" s="29" customFormat="1" ht="36" hidden="1">
      <c r="A86" s="59"/>
      <c r="B86" s="55" t="s">
        <v>293</v>
      </c>
      <c r="C86" s="55">
        <v>992</v>
      </c>
      <c r="D86" s="56" t="s">
        <v>233</v>
      </c>
      <c r="E86" s="56" t="s">
        <v>245</v>
      </c>
      <c r="F86" s="56" t="s">
        <v>129</v>
      </c>
      <c r="G86" s="56"/>
      <c r="H86" s="86">
        <f>H87</f>
        <v>0</v>
      </c>
      <c r="I86" s="60"/>
      <c r="J86" s="60"/>
    </row>
    <row r="87" spans="1:10" s="29" customFormat="1" ht="54" hidden="1">
      <c r="A87" s="59"/>
      <c r="B87" s="55" t="s">
        <v>419</v>
      </c>
      <c r="C87" s="55">
        <v>992</v>
      </c>
      <c r="D87" s="56" t="s">
        <v>233</v>
      </c>
      <c r="E87" s="56" t="s">
        <v>245</v>
      </c>
      <c r="F87" s="56" t="s">
        <v>129</v>
      </c>
      <c r="G87" s="56" t="s">
        <v>418</v>
      </c>
      <c r="H87" s="86">
        <v>0</v>
      </c>
      <c r="I87" s="60"/>
      <c r="J87" s="60"/>
    </row>
    <row r="88" spans="1:10" s="29" customFormat="1" ht="72" hidden="1">
      <c r="A88" s="59"/>
      <c r="B88" s="55" t="s">
        <v>86</v>
      </c>
      <c r="C88" s="55">
        <v>992</v>
      </c>
      <c r="D88" s="56" t="s">
        <v>233</v>
      </c>
      <c r="E88" s="56" t="s">
        <v>245</v>
      </c>
      <c r="F88" s="56" t="s">
        <v>36</v>
      </c>
      <c r="G88" s="56" t="s">
        <v>465</v>
      </c>
      <c r="H88" s="86">
        <v>0</v>
      </c>
      <c r="I88" s="60"/>
      <c r="J88" s="60"/>
    </row>
    <row r="89" spans="1:10" s="29" customFormat="1" ht="39" hidden="1" customHeight="1">
      <c r="A89" s="54"/>
      <c r="B89" s="55" t="s">
        <v>445</v>
      </c>
      <c r="C89" s="55">
        <v>992</v>
      </c>
      <c r="D89" s="56" t="s">
        <v>233</v>
      </c>
      <c r="E89" s="56" t="s">
        <v>245</v>
      </c>
      <c r="F89" s="56" t="s">
        <v>20</v>
      </c>
      <c r="G89" s="56"/>
      <c r="H89" s="86">
        <f>H90+H92</f>
        <v>20800</v>
      </c>
      <c r="I89" s="32"/>
      <c r="J89" s="32"/>
    </row>
    <row r="90" spans="1:10" s="29" customFormat="1" ht="95.25" hidden="1" customHeight="1">
      <c r="A90" s="54"/>
      <c r="B90" s="55" t="s">
        <v>524</v>
      </c>
      <c r="C90" s="55">
        <v>992</v>
      </c>
      <c r="D90" s="56" t="s">
        <v>233</v>
      </c>
      <c r="E90" s="56" t="s">
        <v>245</v>
      </c>
      <c r="F90" s="56" t="s">
        <v>523</v>
      </c>
      <c r="G90" s="56"/>
      <c r="H90" s="86">
        <f>H91</f>
        <v>0</v>
      </c>
      <c r="I90" s="32"/>
      <c r="J90" s="32"/>
    </row>
    <row r="91" spans="1:10" s="29" customFormat="1" ht="54" hidden="1">
      <c r="A91" s="54"/>
      <c r="B91" s="55" t="s">
        <v>419</v>
      </c>
      <c r="C91" s="55">
        <v>992</v>
      </c>
      <c r="D91" s="56" t="s">
        <v>233</v>
      </c>
      <c r="E91" s="56" t="s">
        <v>245</v>
      </c>
      <c r="F91" s="56" t="s">
        <v>523</v>
      </c>
      <c r="G91" s="56" t="s">
        <v>418</v>
      </c>
      <c r="H91" s="86">
        <v>0</v>
      </c>
      <c r="I91" s="32"/>
      <c r="J91" s="32"/>
    </row>
    <row r="92" spans="1:10" s="29" customFormat="1" ht="90.6" customHeight="1">
      <c r="A92" s="54"/>
      <c r="B92" s="55" t="s">
        <v>524</v>
      </c>
      <c r="C92" s="55">
        <v>992</v>
      </c>
      <c r="D92" s="56" t="s">
        <v>233</v>
      </c>
      <c r="E92" s="56" t="s">
        <v>245</v>
      </c>
      <c r="F92" s="56" t="s">
        <v>195</v>
      </c>
      <c r="G92" s="56"/>
      <c r="H92" s="86">
        <f>H93</f>
        <v>20800</v>
      </c>
      <c r="I92" s="32"/>
      <c r="J92" s="32"/>
    </row>
    <row r="93" spans="1:10" s="29" customFormat="1" ht="34.950000000000003" customHeight="1">
      <c r="A93" s="54"/>
      <c r="B93" s="55" t="str">
        <f>B51</f>
        <v>Закупка товаров, работ и услуг для обеспечения государственных (муниципальных)нужд</v>
      </c>
      <c r="C93" s="55">
        <v>992</v>
      </c>
      <c r="D93" s="56" t="s">
        <v>233</v>
      </c>
      <c r="E93" s="56" t="s">
        <v>245</v>
      </c>
      <c r="F93" s="56" t="s">
        <v>195</v>
      </c>
      <c r="G93" s="56" t="s">
        <v>418</v>
      </c>
      <c r="H93" s="86">
        <f>10000-1600+12400</f>
        <v>20800</v>
      </c>
      <c r="I93" s="32"/>
      <c r="J93" s="32"/>
    </row>
    <row r="94" spans="1:10" s="29" customFormat="1" ht="75.75" hidden="1" customHeight="1">
      <c r="A94" s="54"/>
      <c r="B94" s="55" t="s">
        <v>435</v>
      </c>
      <c r="C94" s="55">
        <v>992</v>
      </c>
      <c r="D94" s="56" t="s">
        <v>233</v>
      </c>
      <c r="E94" s="56" t="s">
        <v>245</v>
      </c>
      <c r="F94" s="56" t="s">
        <v>80</v>
      </c>
      <c r="G94" s="56"/>
      <c r="H94" s="86">
        <f>H97+H95</f>
        <v>0</v>
      </c>
      <c r="I94" s="32"/>
      <c r="J94" s="32"/>
    </row>
    <row r="95" spans="1:10" s="29" customFormat="1" ht="75.75" hidden="1" customHeight="1">
      <c r="A95" s="54"/>
      <c r="B95" s="55" t="s">
        <v>125</v>
      </c>
      <c r="C95" s="55">
        <v>992</v>
      </c>
      <c r="D95" s="56" t="s">
        <v>233</v>
      </c>
      <c r="E95" s="56" t="s">
        <v>245</v>
      </c>
      <c r="F95" s="56" t="s">
        <v>124</v>
      </c>
      <c r="G95" s="56"/>
      <c r="H95" s="86">
        <f>H96</f>
        <v>0</v>
      </c>
      <c r="I95" s="32"/>
      <c r="J95" s="32"/>
    </row>
    <row r="96" spans="1:10" s="29" customFormat="1" ht="18" hidden="1">
      <c r="A96" s="54"/>
      <c r="B96" s="55" t="s">
        <v>565</v>
      </c>
      <c r="C96" s="55">
        <v>992</v>
      </c>
      <c r="D96" s="56" t="s">
        <v>233</v>
      </c>
      <c r="E96" s="56" t="s">
        <v>245</v>
      </c>
      <c r="F96" s="56" t="s">
        <v>124</v>
      </c>
      <c r="G96" s="56" t="s">
        <v>564</v>
      </c>
      <c r="H96" s="86"/>
      <c r="I96" s="32"/>
      <c r="J96" s="32"/>
    </row>
    <row r="97" spans="1:10" s="29" customFormat="1" ht="36" hidden="1">
      <c r="A97" s="54"/>
      <c r="B97" s="55" t="s">
        <v>8</v>
      </c>
      <c r="C97" s="55">
        <v>992</v>
      </c>
      <c r="D97" s="56" t="s">
        <v>233</v>
      </c>
      <c r="E97" s="56" t="s">
        <v>245</v>
      </c>
      <c r="F97" s="56" t="s">
        <v>104</v>
      </c>
      <c r="G97" s="56"/>
      <c r="H97" s="86">
        <f>H98</f>
        <v>0</v>
      </c>
      <c r="I97" s="32"/>
      <c r="J97" s="32"/>
    </row>
    <row r="98" spans="1:10" s="29" customFormat="1" ht="21.75" hidden="1" customHeight="1">
      <c r="A98" s="54"/>
      <c r="B98" s="55" t="s">
        <v>565</v>
      </c>
      <c r="C98" s="55">
        <v>992</v>
      </c>
      <c r="D98" s="56" t="s">
        <v>233</v>
      </c>
      <c r="E98" s="56" t="s">
        <v>245</v>
      </c>
      <c r="F98" s="56" t="s">
        <v>104</v>
      </c>
      <c r="G98" s="56" t="s">
        <v>564</v>
      </c>
      <c r="H98" s="86"/>
      <c r="I98" s="32"/>
      <c r="J98" s="32"/>
    </row>
    <row r="99" spans="1:10" s="29" customFormat="1" ht="18" hidden="1">
      <c r="A99" s="54"/>
      <c r="B99" s="55" t="s">
        <v>272</v>
      </c>
      <c r="C99" s="55">
        <v>992</v>
      </c>
      <c r="D99" s="56" t="s">
        <v>233</v>
      </c>
      <c r="E99" s="56" t="s">
        <v>245</v>
      </c>
      <c r="F99" s="56" t="s">
        <v>281</v>
      </c>
      <c r="G99" s="56" t="s">
        <v>282</v>
      </c>
      <c r="H99" s="86">
        <f>10000-10000</f>
        <v>0</v>
      </c>
      <c r="I99" s="32"/>
      <c r="J99" s="32"/>
    </row>
    <row r="100" spans="1:10" s="29" customFormat="1" ht="72" hidden="1">
      <c r="A100" s="54"/>
      <c r="B100" s="55" t="s">
        <v>337</v>
      </c>
      <c r="C100" s="55">
        <v>992</v>
      </c>
      <c r="D100" s="56" t="s">
        <v>233</v>
      </c>
      <c r="E100" s="56" t="s">
        <v>245</v>
      </c>
      <c r="F100" s="56" t="s">
        <v>281</v>
      </c>
      <c r="G100" s="56" t="s">
        <v>340</v>
      </c>
      <c r="H100" s="86"/>
      <c r="I100" s="32"/>
      <c r="J100" s="32"/>
    </row>
    <row r="101" spans="1:10" s="29" customFormat="1" ht="36" hidden="1">
      <c r="A101" s="54"/>
      <c r="B101" s="55" t="s">
        <v>262</v>
      </c>
      <c r="C101" s="55">
        <v>992</v>
      </c>
      <c r="D101" s="56" t="s">
        <v>233</v>
      </c>
      <c r="E101" s="56" t="s">
        <v>245</v>
      </c>
      <c r="F101" s="56" t="s">
        <v>257</v>
      </c>
      <c r="G101" s="56"/>
      <c r="H101" s="86" t="e">
        <f>#REF!</f>
        <v>#REF!</v>
      </c>
      <c r="I101" s="32"/>
      <c r="J101" s="32"/>
    </row>
    <row r="102" spans="1:10" s="29" customFormat="1" ht="0.75" hidden="1" customHeight="1">
      <c r="A102" s="54"/>
      <c r="B102" s="55" t="s">
        <v>239</v>
      </c>
      <c r="C102" s="55">
        <v>992</v>
      </c>
      <c r="D102" s="56" t="s">
        <v>233</v>
      </c>
      <c r="E102" s="56" t="s">
        <v>246</v>
      </c>
      <c r="F102" s="56" t="s">
        <v>257</v>
      </c>
      <c r="G102" s="56" t="s">
        <v>240</v>
      </c>
      <c r="H102" s="86">
        <v>0</v>
      </c>
      <c r="I102" s="32"/>
      <c r="J102" s="32"/>
    </row>
    <row r="103" spans="1:10" s="29" customFormat="1" ht="54" hidden="1">
      <c r="A103" s="54"/>
      <c r="B103" s="55" t="s">
        <v>419</v>
      </c>
      <c r="C103" s="55">
        <v>992</v>
      </c>
      <c r="D103" s="56" t="s">
        <v>233</v>
      </c>
      <c r="E103" s="56" t="s">
        <v>245</v>
      </c>
      <c r="F103" s="56" t="s">
        <v>22</v>
      </c>
      <c r="G103" s="56" t="s">
        <v>418</v>
      </c>
      <c r="H103" s="86">
        <v>0</v>
      </c>
      <c r="I103" s="32"/>
      <c r="J103" s="32"/>
    </row>
    <row r="104" spans="1:10" s="29" customFormat="1" ht="18.75" hidden="1" customHeight="1">
      <c r="A104" s="54"/>
      <c r="B104" s="55" t="s">
        <v>283</v>
      </c>
      <c r="C104" s="55">
        <v>992</v>
      </c>
      <c r="D104" s="56" t="s">
        <v>233</v>
      </c>
      <c r="E104" s="56" t="s">
        <v>246</v>
      </c>
      <c r="F104" s="56" t="s">
        <v>284</v>
      </c>
      <c r="G104" s="56" t="s">
        <v>240</v>
      </c>
      <c r="H104" s="86">
        <v>0</v>
      </c>
      <c r="I104" s="32"/>
      <c r="J104" s="32"/>
    </row>
    <row r="105" spans="1:10" s="27" customFormat="1" ht="61.2" customHeight="1">
      <c r="A105" s="52"/>
      <c r="B105" s="55" t="s">
        <v>125</v>
      </c>
      <c r="C105" s="55">
        <v>992</v>
      </c>
      <c r="D105" s="56" t="s">
        <v>233</v>
      </c>
      <c r="E105" s="56" t="s">
        <v>245</v>
      </c>
      <c r="F105" s="56" t="s">
        <v>126</v>
      </c>
      <c r="G105" s="56"/>
      <c r="H105" s="86">
        <f>H106</f>
        <v>146850</v>
      </c>
      <c r="I105" s="31"/>
      <c r="J105" s="31"/>
    </row>
    <row r="106" spans="1:10" s="27" customFormat="1" ht="27" customHeight="1">
      <c r="A106" s="52"/>
      <c r="B106" s="55" t="s">
        <v>565</v>
      </c>
      <c r="C106" s="55">
        <v>992</v>
      </c>
      <c r="D106" s="56" t="s">
        <v>233</v>
      </c>
      <c r="E106" s="56" t="s">
        <v>245</v>
      </c>
      <c r="F106" s="56" t="s">
        <v>126</v>
      </c>
      <c r="G106" s="56" t="s">
        <v>564</v>
      </c>
      <c r="H106" s="86">
        <v>146850</v>
      </c>
      <c r="I106" s="31"/>
      <c r="J106" s="31"/>
    </row>
    <row r="107" spans="1:10" s="27" customFormat="1" ht="19.5" customHeight="1">
      <c r="A107" s="52"/>
      <c r="B107" s="55" t="s">
        <v>8</v>
      </c>
      <c r="C107" s="55">
        <v>992</v>
      </c>
      <c r="D107" s="56" t="s">
        <v>233</v>
      </c>
      <c r="E107" s="56" t="s">
        <v>245</v>
      </c>
      <c r="F107" s="56" t="s">
        <v>81</v>
      </c>
      <c r="G107" s="56"/>
      <c r="H107" s="86">
        <f>H108</f>
        <v>5000</v>
      </c>
      <c r="I107" s="31"/>
      <c r="J107" s="31"/>
    </row>
    <row r="108" spans="1:10" s="27" customFormat="1" ht="19.5" customHeight="1">
      <c r="A108" s="52"/>
      <c r="B108" s="55" t="s">
        <v>565</v>
      </c>
      <c r="C108" s="55">
        <v>992</v>
      </c>
      <c r="D108" s="56" t="s">
        <v>233</v>
      </c>
      <c r="E108" s="56" t="s">
        <v>245</v>
      </c>
      <c r="F108" s="56" t="s">
        <v>81</v>
      </c>
      <c r="G108" s="56" t="s">
        <v>564</v>
      </c>
      <c r="H108" s="86">
        <v>5000</v>
      </c>
      <c r="I108" s="31"/>
      <c r="J108" s="31"/>
    </row>
    <row r="109" spans="1:10" s="29" customFormat="1" ht="17.399999999999999">
      <c r="A109" s="54"/>
      <c r="B109" s="79" t="s">
        <v>247</v>
      </c>
      <c r="C109" s="79">
        <v>992</v>
      </c>
      <c r="D109" s="88" t="s">
        <v>235</v>
      </c>
      <c r="E109" s="88" t="s">
        <v>205</v>
      </c>
      <c r="F109" s="88"/>
      <c r="G109" s="88"/>
      <c r="H109" s="82">
        <f>H110</f>
        <v>394949.24</v>
      </c>
      <c r="I109" s="32"/>
      <c r="J109" s="32"/>
    </row>
    <row r="110" spans="1:10" s="49" customFormat="1" ht="36">
      <c r="A110" s="61"/>
      <c r="B110" s="92" t="s">
        <v>248</v>
      </c>
      <c r="C110" s="55">
        <v>992</v>
      </c>
      <c r="D110" s="56" t="s">
        <v>235</v>
      </c>
      <c r="E110" s="56" t="s">
        <v>249</v>
      </c>
      <c r="F110" s="56"/>
      <c r="G110" s="56"/>
      <c r="H110" s="86">
        <f>H112</f>
        <v>394949.24</v>
      </c>
      <c r="I110" s="62"/>
      <c r="J110" s="62"/>
    </row>
    <row r="111" spans="1:10" s="49" customFormat="1" ht="51.6" customHeight="1">
      <c r="A111" s="61"/>
      <c r="B111" s="92" t="str">
        <f>B67</f>
        <v>Обеспечение деятельности органов местного самоуправления</v>
      </c>
      <c r="C111" s="55">
        <v>992</v>
      </c>
      <c r="D111" s="56" t="s">
        <v>235</v>
      </c>
      <c r="E111" s="56" t="s">
        <v>249</v>
      </c>
      <c r="F111" s="56" t="s">
        <v>13</v>
      </c>
      <c r="G111" s="56"/>
      <c r="H111" s="86">
        <f>H112</f>
        <v>394949.24</v>
      </c>
      <c r="I111" s="62"/>
      <c r="J111" s="62"/>
    </row>
    <row r="112" spans="1:10" s="29" customFormat="1" ht="54">
      <c r="A112" s="54"/>
      <c r="B112" s="92" t="s">
        <v>606</v>
      </c>
      <c r="C112" s="55">
        <v>992</v>
      </c>
      <c r="D112" s="56" t="s">
        <v>235</v>
      </c>
      <c r="E112" s="56" t="s">
        <v>249</v>
      </c>
      <c r="F112" s="56" t="s">
        <v>16</v>
      </c>
      <c r="G112" s="56"/>
      <c r="H112" s="86">
        <f>H113+H115+H117</f>
        <v>394949.24</v>
      </c>
      <c r="I112" s="32"/>
      <c r="J112" s="32"/>
    </row>
    <row r="113" spans="1:10" s="29" customFormat="1" ht="66.599999999999994" customHeight="1">
      <c r="A113" s="54"/>
      <c r="B113" s="92" t="s">
        <v>271</v>
      </c>
      <c r="C113" s="55">
        <v>992</v>
      </c>
      <c r="D113" s="56" t="s">
        <v>235</v>
      </c>
      <c r="E113" s="56" t="s">
        <v>249</v>
      </c>
      <c r="F113" s="56" t="s">
        <v>23</v>
      </c>
      <c r="G113" s="56"/>
      <c r="H113" s="86">
        <f>H114</f>
        <v>221700</v>
      </c>
      <c r="I113" s="32"/>
      <c r="J113" s="32"/>
    </row>
    <row r="114" spans="1:10" s="29" customFormat="1" ht="108" customHeight="1">
      <c r="A114" s="54"/>
      <c r="B114" s="92" t="str">
        <f>B46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114" s="55">
        <v>992</v>
      </c>
      <c r="D114" s="56" t="s">
        <v>235</v>
      </c>
      <c r="E114" s="56" t="s">
        <v>249</v>
      </c>
      <c r="F114" s="56" t="s">
        <v>23</v>
      </c>
      <c r="G114" s="56" t="s">
        <v>410</v>
      </c>
      <c r="H114" s="86">
        <v>221700</v>
      </c>
      <c r="I114" s="32"/>
      <c r="J114" s="32"/>
    </row>
    <row r="115" spans="1:10" s="29" customFormat="1" ht="54">
      <c r="A115" s="54"/>
      <c r="B115" s="92" t="s">
        <v>271</v>
      </c>
      <c r="C115" s="55">
        <v>992</v>
      </c>
      <c r="D115" s="56" t="s">
        <v>235</v>
      </c>
      <c r="E115" s="56" t="s">
        <v>249</v>
      </c>
      <c r="F115" s="56" t="s">
        <v>24</v>
      </c>
      <c r="G115" s="56"/>
      <c r="H115" s="86">
        <f>H116</f>
        <v>131909</v>
      </c>
      <c r="I115" s="32"/>
      <c r="J115" s="32"/>
    </row>
    <row r="116" spans="1:10" s="29" customFormat="1" ht="126">
      <c r="A116" s="54"/>
      <c r="B116" s="92" t="str">
        <f>B114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116" s="55">
        <v>992</v>
      </c>
      <c r="D116" s="56" t="s">
        <v>235</v>
      </c>
      <c r="E116" s="56" t="s">
        <v>249</v>
      </c>
      <c r="F116" s="56" t="s">
        <v>24</v>
      </c>
      <c r="G116" s="56" t="s">
        <v>410</v>
      </c>
      <c r="H116" s="86">
        <f>115983+35026-19100</f>
        <v>131909</v>
      </c>
      <c r="I116" s="32"/>
      <c r="J116" s="32"/>
    </row>
    <row r="117" spans="1:10" s="29" customFormat="1" ht="54">
      <c r="A117" s="54"/>
      <c r="B117" s="92" t="s">
        <v>419</v>
      </c>
      <c r="C117" s="55">
        <v>992</v>
      </c>
      <c r="D117" s="56" t="s">
        <v>235</v>
      </c>
      <c r="E117" s="56" t="s">
        <v>249</v>
      </c>
      <c r="F117" s="56" t="s">
        <v>24</v>
      </c>
      <c r="G117" s="56" t="s">
        <v>418</v>
      </c>
      <c r="H117" s="86">
        <f>20000+19100-21100+23340.24</f>
        <v>41340.240000000005</v>
      </c>
      <c r="I117" s="32"/>
      <c r="J117" s="32"/>
    </row>
    <row r="118" spans="1:10" s="29" customFormat="1" ht="34.799999999999997">
      <c r="A118" s="53"/>
      <c r="B118" s="101" t="s">
        <v>250</v>
      </c>
      <c r="C118" s="89">
        <v>992</v>
      </c>
      <c r="D118" s="83" t="s">
        <v>249</v>
      </c>
      <c r="E118" s="83" t="s">
        <v>205</v>
      </c>
      <c r="F118" s="83"/>
      <c r="G118" s="83"/>
      <c r="H118" s="126">
        <f>H119+H138+H147</f>
        <v>30000</v>
      </c>
      <c r="I118" s="32"/>
      <c r="J118" s="32"/>
    </row>
    <row r="119" spans="1:10" s="29" customFormat="1" ht="52.2" customHeight="1">
      <c r="A119" s="59"/>
      <c r="B119" s="55" t="s">
        <v>75</v>
      </c>
      <c r="C119" s="55">
        <v>992</v>
      </c>
      <c r="D119" s="56" t="s">
        <v>249</v>
      </c>
      <c r="E119" s="56" t="s">
        <v>251</v>
      </c>
      <c r="F119" s="56"/>
      <c r="G119" s="56"/>
      <c r="H119" s="86">
        <f>H120</f>
        <v>15000</v>
      </c>
      <c r="I119" s="60"/>
      <c r="J119" s="60"/>
    </row>
    <row r="120" spans="1:10" s="29" customFormat="1" ht="36">
      <c r="A120" s="59"/>
      <c r="B120" s="55" t="s">
        <v>607</v>
      </c>
      <c r="C120" s="55">
        <v>992</v>
      </c>
      <c r="D120" s="56" t="s">
        <v>249</v>
      </c>
      <c r="E120" s="56" t="s">
        <v>251</v>
      </c>
      <c r="F120" s="56" t="s">
        <v>19</v>
      </c>
      <c r="G120" s="56"/>
      <c r="H120" s="86">
        <f>H129+H131+H133</f>
        <v>15000</v>
      </c>
      <c r="I120" s="60"/>
      <c r="J120" s="60"/>
    </row>
    <row r="121" spans="1:10" s="29" customFormat="1" ht="18">
      <c r="A121" s="54"/>
      <c r="B121" s="55" t="s">
        <v>447</v>
      </c>
      <c r="C121" s="55">
        <v>992</v>
      </c>
      <c r="D121" s="56" t="s">
        <v>249</v>
      </c>
      <c r="E121" s="56" t="s">
        <v>251</v>
      </c>
      <c r="F121" s="56" t="s">
        <v>25</v>
      </c>
      <c r="G121" s="56"/>
      <c r="H121" s="86">
        <f>H122+H126+H128</f>
        <v>15000</v>
      </c>
      <c r="I121" s="32"/>
      <c r="J121" s="32"/>
    </row>
    <row r="122" spans="1:10" s="29" customFormat="1" ht="92.25" hidden="1" customHeight="1">
      <c r="A122" s="54"/>
      <c r="B122" s="55" t="s">
        <v>451</v>
      </c>
      <c r="C122" s="55">
        <v>992</v>
      </c>
      <c r="D122" s="56" t="s">
        <v>249</v>
      </c>
      <c r="E122" s="56" t="s">
        <v>251</v>
      </c>
      <c r="F122" s="56" t="s">
        <v>450</v>
      </c>
      <c r="G122" s="56"/>
      <c r="H122" s="86">
        <f>H125</f>
        <v>0</v>
      </c>
      <c r="I122" s="32"/>
      <c r="J122" s="32"/>
    </row>
    <row r="123" spans="1:10" s="29" customFormat="1" ht="56.25" hidden="1" customHeight="1">
      <c r="A123" s="54"/>
      <c r="B123" s="55" t="s">
        <v>239</v>
      </c>
      <c r="C123" s="55">
        <v>992</v>
      </c>
      <c r="D123" s="56" t="s">
        <v>249</v>
      </c>
      <c r="E123" s="56" t="s">
        <v>251</v>
      </c>
      <c r="F123" s="56" t="s">
        <v>287</v>
      </c>
      <c r="G123" s="88"/>
      <c r="H123" s="86"/>
      <c r="I123" s="32"/>
      <c r="J123" s="32"/>
    </row>
    <row r="124" spans="1:10" s="29" customFormat="1" ht="18" hidden="1">
      <c r="A124" s="54"/>
      <c r="B124" s="55" t="s">
        <v>239</v>
      </c>
      <c r="C124" s="55">
        <v>992</v>
      </c>
      <c r="D124" s="56" t="s">
        <v>249</v>
      </c>
      <c r="E124" s="56" t="s">
        <v>251</v>
      </c>
      <c r="F124" s="56" t="s">
        <v>287</v>
      </c>
      <c r="G124" s="56" t="s">
        <v>240</v>
      </c>
      <c r="H124" s="86"/>
      <c r="I124" s="32"/>
      <c r="J124" s="32"/>
    </row>
    <row r="125" spans="1:10" s="29" customFormat="1" ht="54" hidden="1">
      <c r="A125" s="54"/>
      <c r="B125" s="55" t="s">
        <v>419</v>
      </c>
      <c r="C125" s="55">
        <v>992</v>
      </c>
      <c r="D125" s="56" t="s">
        <v>249</v>
      </c>
      <c r="E125" s="56" t="s">
        <v>251</v>
      </c>
      <c r="F125" s="56" t="s">
        <v>450</v>
      </c>
      <c r="G125" s="56" t="s">
        <v>418</v>
      </c>
      <c r="H125" s="86">
        <f>30000+10000-40000</f>
        <v>0</v>
      </c>
      <c r="I125" s="32"/>
      <c r="J125" s="32"/>
    </row>
    <row r="126" spans="1:10" s="29" customFormat="1" ht="75.75" hidden="1" customHeight="1">
      <c r="A126" s="54"/>
      <c r="B126" s="55" t="s">
        <v>386</v>
      </c>
      <c r="C126" s="55">
        <v>992</v>
      </c>
      <c r="D126" s="56" t="s">
        <v>249</v>
      </c>
      <c r="E126" s="56" t="s">
        <v>251</v>
      </c>
      <c r="F126" s="56" t="s">
        <v>452</v>
      </c>
      <c r="G126" s="56"/>
      <c r="H126" s="86">
        <f>H127</f>
        <v>0</v>
      </c>
      <c r="I126" s="32"/>
      <c r="J126" s="32"/>
    </row>
    <row r="127" spans="1:10" s="29" customFormat="1" ht="54" hidden="1">
      <c r="A127" s="54"/>
      <c r="B127" s="55" t="s">
        <v>419</v>
      </c>
      <c r="C127" s="55">
        <v>992</v>
      </c>
      <c r="D127" s="56" t="s">
        <v>249</v>
      </c>
      <c r="E127" s="56" t="s">
        <v>251</v>
      </c>
      <c r="F127" s="56" t="s">
        <v>452</v>
      </c>
      <c r="G127" s="56" t="s">
        <v>418</v>
      </c>
      <c r="H127" s="86">
        <f>30000-30000</f>
        <v>0</v>
      </c>
      <c r="I127" s="32"/>
      <c r="J127" s="32"/>
    </row>
    <row r="128" spans="1:10" s="29" customFormat="1" ht="76.5" customHeight="1">
      <c r="A128" s="54"/>
      <c r="B128" s="92" t="s">
        <v>451</v>
      </c>
      <c r="C128" s="55">
        <v>992</v>
      </c>
      <c r="D128" s="56" t="s">
        <v>249</v>
      </c>
      <c r="E128" s="56" t="s">
        <v>251</v>
      </c>
      <c r="F128" s="56" t="s">
        <v>95</v>
      </c>
      <c r="G128" s="56"/>
      <c r="H128" s="86">
        <f>H129</f>
        <v>15000</v>
      </c>
      <c r="I128" s="32"/>
      <c r="J128" s="32"/>
    </row>
    <row r="129" spans="1:10" s="49" customFormat="1" ht="34.200000000000003" customHeight="1">
      <c r="A129" s="53"/>
      <c r="B129" s="92" t="s">
        <v>130</v>
      </c>
      <c r="C129" s="55">
        <v>992</v>
      </c>
      <c r="D129" s="56" t="s">
        <v>249</v>
      </c>
      <c r="E129" s="56" t="s">
        <v>251</v>
      </c>
      <c r="F129" s="56" t="s">
        <v>95</v>
      </c>
      <c r="G129" s="56" t="s">
        <v>418</v>
      </c>
      <c r="H129" s="86">
        <f>10000+5000</f>
        <v>15000</v>
      </c>
      <c r="I129" s="48"/>
      <c r="J129" s="48"/>
    </row>
    <row r="130" spans="1:10" s="49" customFormat="1" ht="54" hidden="1">
      <c r="A130" s="53"/>
      <c r="B130" s="92" t="s">
        <v>386</v>
      </c>
      <c r="C130" s="55">
        <v>992</v>
      </c>
      <c r="D130" s="56" t="s">
        <v>249</v>
      </c>
      <c r="E130" s="56" t="s">
        <v>251</v>
      </c>
      <c r="F130" s="56" t="s">
        <v>26</v>
      </c>
      <c r="G130" s="56"/>
      <c r="H130" s="86">
        <f>H131</f>
        <v>0</v>
      </c>
      <c r="I130" s="48"/>
      <c r="J130" s="48"/>
    </row>
    <row r="131" spans="1:10" s="49" customFormat="1" ht="56.1" hidden="1" customHeight="1">
      <c r="A131" s="53"/>
      <c r="B131" s="92" t="str">
        <f>B129</f>
        <v>Закупка товаров, работ и услуг для обеспечения государственных (муниципальных)нужд</v>
      </c>
      <c r="C131" s="55">
        <v>992</v>
      </c>
      <c r="D131" s="56" t="s">
        <v>249</v>
      </c>
      <c r="E131" s="56" t="s">
        <v>251</v>
      </c>
      <c r="F131" s="56" t="s">
        <v>26</v>
      </c>
      <c r="G131" s="56" t="s">
        <v>418</v>
      </c>
      <c r="H131" s="86">
        <v>0</v>
      </c>
      <c r="I131" s="48"/>
      <c r="J131" s="48"/>
    </row>
    <row r="132" spans="1:10" s="49" customFormat="1" ht="72" hidden="1">
      <c r="A132" s="53"/>
      <c r="B132" s="92" t="s">
        <v>611</v>
      </c>
      <c r="C132" s="55">
        <v>992</v>
      </c>
      <c r="D132" s="56" t="s">
        <v>249</v>
      </c>
      <c r="E132" s="56" t="s">
        <v>251</v>
      </c>
      <c r="F132" s="56" t="s">
        <v>27</v>
      </c>
      <c r="G132" s="56"/>
      <c r="H132" s="86">
        <f>H133</f>
        <v>0</v>
      </c>
      <c r="I132" s="48"/>
      <c r="J132" s="48"/>
    </row>
    <row r="133" spans="1:10" s="29" customFormat="1" ht="54" hidden="1">
      <c r="A133" s="54"/>
      <c r="B133" s="55" t="str">
        <f>B131</f>
        <v>Закупка товаров, работ и услуг для обеспечения государственных (муниципальных)нужд</v>
      </c>
      <c r="C133" s="55">
        <v>992</v>
      </c>
      <c r="D133" s="56" t="s">
        <v>249</v>
      </c>
      <c r="E133" s="56" t="s">
        <v>251</v>
      </c>
      <c r="F133" s="56" t="s">
        <v>28</v>
      </c>
      <c r="G133" s="56" t="s">
        <v>418</v>
      </c>
      <c r="H133" s="86">
        <v>0</v>
      </c>
      <c r="I133" s="32"/>
      <c r="J133" s="32"/>
    </row>
    <row r="134" spans="1:10" s="29" customFormat="1" ht="18" hidden="1" customHeight="1">
      <c r="A134" s="54"/>
      <c r="B134" s="79" t="s">
        <v>252</v>
      </c>
      <c r="C134" s="79">
        <v>992</v>
      </c>
      <c r="D134" s="88" t="s">
        <v>249</v>
      </c>
      <c r="E134" s="88" t="s">
        <v>253</v>
      </c>
      <c r="F134" s="88"/>
      <c r="G134" s="88"/>
      <c r="H134" s="82">
        <f>H135</f>
        <v>0</v>
      </c>
      <c r="I134" s="32"/>
      <c r="J134" s="32"/>
    </row>
    <row r="135" spans="1:10" s="29" customFormat="1" ht="35.25" hidden="1" customHeight="1">
      <c r="A135" s="54"/>
      <c r="B135" s="55" t="s">
        <v>262</v>
      </c>
      <c r="C135" s="55">
        <v>992</v>
      </c>
      <c r="D135" s="56" t="s">
        <v>249</v>
      </c>
      <c r="E135" s="56" t="s">
        <v>253</v>
      </c>
      <c r="F135" s="56" t="s">
        <v>257</v>
      </c>
      <c r="G135" s="56"/>
      <c r="H135" s="86">
        <f>H137</f>
        <v>0</v>
      </c>
      <c r="I135" s="32"/>
      <c r="J135" s="32"/>
    </row>
    <row r="136" spans="1:10" s="29" customFormat="1" ht="59.25" hidden="1" customHeight="1">
      <c r="A136" s="54"/>
      <c r="B136" s="55" t="s">
        <v>324</v>
      </c>
      <c r="C136" s="55">
        <v>992</v>
      </c>
      <c r="D136" s="56" t="s">
        <v>249</v>
      </c>
      <c r="E136" s="56" t="s">
        <v>253</v>
      </c>
      <c r="F136" s="56" t="s">
        <v>288</v>
      </c>
      <c r="G136" s="56"/>
      <c r="H136" s="86">
        <f>H137</f>
        <v>0</v>
      </c>
      <c r="I136" s="32"/>
      <c r="J136" s="32"/>
    </row>
    <row r="137" spans="1:10" s="29" customFormat="1" ht="18" hidden="1">
      <c r="A137" s="54"/>
      <c r="B137" s="55" t="s">
        <v>239</v>
      </c>
      <c r="C137" s="55">
        <v>992</v>
      </c>
      <c r="D137" s="56" t="s">
        <v>249</v>
      </c>
      <c r="E137" s="56" t="s">
        <v>253</v>
      </c>
      <c r="F137" s="56" t="s">
        <v>288</v>
      </c>
      <c r="G137" s="56" t="s">
        <v>240</v>
      </c>
      <c r="H137" s="86">
        <v>0</v>
      </c>
      <c r="I137" s="32"/>
      <c r="J137" s="32"/>
    </row>
    <row r="138" spans="1:10" s="29" customFormat="1" ht="18">
      <c r="A138" s="59"/>
      <c r="B138" s="55" t="s">
        <v>252</v>
      </c>
      <c r="C138" s="55">
        <v>992</v>
      </c>
      <c r="D138" s="56" t="s">
        <v>249</v>
      </c>
      <c r="E138" s="56" t="s">
        <v>253</v>
      </c>
      <c r="F138" s="56"/>
      <c r="G138" s="56"/>
      <c r="H138" s="86">
        <f>SUM(H139)</f>
        <v>15000</v>
      </c>
      <c r="I138" s="60"/>
      <c r="J138" s="60"/>
    </row>
    <row r="139" spans="1:10" s="29" customFormat="1" ht="33.75" customHeight="1">
      <c r="A139" s="54"/>
      <c r="B139" s="92" t="str">
        <f>B120</f>
        <v>Мероприятия и ведомственные целевые программы администрации</v>
      </c>
      <c r="C139" s="55">
        <v>992</v>
      </c>
      <c r="D139" s="56" t="s">
        <v>249</v>
      </c>
      <c r="E139" s="56" t="s">
        <v>253</v>
      </c>
      <c r="F139" s="56" t="s">
        <v>19</v>
      </c>
      <c r="G139" s="56"/>
      <c r="H139" s="86">
        <f>H145</f>
        <v>15000</v>
      </c>
      <c r="I139" s="32"/>
      <c r="J139" s="32"/>
    </row>
    <row r="140" spans="1:10" s="29" customFormat="1" ht="72" hidden="1">
      <c r="A140" s="54"/>
      <c r="B140" s="55" t="s">
        <v>322</v>
      </c>
      <c r="C140" s="55">
        <v>992</v>
      </c>
      <c r="D140" s="56" t="s">
        <v>249</v>
      </c>
      <c r="E140" s="56" t="s">
        <v>246</v>
      </c>
      <c r="F140" s="56" t="s">
        <v>320</v>
      </c>
      <c r="G140" s="56"/>
      <c r="H140" s="86">
        <f>H141</f>
        <v>0</v>
      </c>
      <c r="I140" s="32"/>
      <c r="J140" s="32"/>
    </row>
    <row r="141" spans="1:10" s="29" customFormat="1" ht="18" hidden="1">
      <c r="A141" s="54"/>
      <c r="B141" s="55" t="s">
        <v>239</v>
      </c>
      <c r="C141" s="55">
        <v>992</v>
      </c>
      <c r="D141" s="56" t="s">
        <v>249</v>
      </c>
      <c r="E141" s="56" t="s">
        <v>246</v>
      </c>
      <c r="F141" s="56" t="s">
        <v>320</v>
      </c>
      <c r="G141" s="56" t="s">
        <v>240</v>
      </c>
      <c r="H141" s="86">
        <v>0</v>
      </c>
      <c r="I141" s="32"/>
      <c r="J141" s="32"/>
    </row>
    <row r="142" spans="1:10" s="29" customFormat="1" ht="93.75" hidden="1" customHeight="1">
      <c r="A142" s="54"/>
      <c r="B142" s="55" t="s">
        <v>325</v>
      </c>
      <c r="C142" s="55">
        <v>992</v>
      </c>
      <c r="D142" s="56" t="s">
        <v>249</v>
      </c>
      <c r="E142" s="56" t="s">
        <v>246</v>
      </c>
      <c r="F142" s="56" t="s">
        <v>289</v>
      </c>
      <c r="G142" s="56"/>
      <c r="H142" s="86">
        <f>H143</f>
        <v>0</v>
      </c>
      <c r="I142" s="32"/>
      <c r="J142" s="32"/>
    </row>
    <row r="143" spans="1:10" s="29" customFormat="1" ht="18" hidden="1">
      <c r="A143" s="54"/>
      <c r="B143" s="55" t="s">
        <v>239</v>
      </c>
      <c r="C143" s="55">
        <v>992</v>
      </c>
      <c r="D143" s="56" t="s">
        <v>249</v>
      </c>
      <c r="E143" s="56" t="s">
        <v>246</v>
      </c>
      <c r="F143" s="56" t="s">
        <v>289</v>
      </c>
      <c r="G143" s="56" t="s">
        <v>240</v>
      </c>
      <c r="H143" s="86">
        <v>0</v>
      </c>
      <c r="I143" s="32"/>
      <c r="J143" s="32"/>
    </row>
    <row r="144" spans="1:10" s="29" customFormat="1" ht="18">
      <c r="A144" s="54"/>
      <c r="B144" s="92" t="str">
        <f>B121</f>
        <v>Обеспечение безопасности населения</v>
      </c>
      <c r="C144" s="55">
        <v>992</v>
      </c>
      <c r="D144" s="56" t="s">
        <v>249</v>
      </c>
      <c r="E144" s="56" t="s">
        <v>253</v>
      </c>
      <c r="F144" s="56" t="s">
        <v>25</v>
      </c>
      <c r="G144" s="56"/>
      <c r="H144" s="86">
        <f>H145</f>
        <v>15000</v>
      </c>
      <c r="I144" s="32"/>
      <c r="J144" s="32"/>
    </row>
    <row r="145" spans="1:10" s="29" customFormat="1" ht="36">
      <c r="A145" s="54"/>
      <c r="B145" s="92" t="s">
        <v>456</v>
      </c>
      <c r="C145" s="55">
        <v>992</v>
      </c>
      <c r="D145" s="56" t="s">
        <v>249</v>
      </c>
      <c r="E145" s="56" t="s">
        <v>253</v>
      </c>
      <c r="F145" s="56" t="s">
        <v>109</v>
      </c>
      <c r="G145" s="56"/>
      <c r="H145" s="86">
        <f>H146</f>
        <v>15000</v>
      </c>
      <c r="I145" s="32"/>
      <c r="J145" s="32"/>
    </row>
    <row r="146" spans="1:10" s="29" customFormat="1" ht="56.4" customHeight="1">
      <c r="A146" s="54"/>
      <c r="B146" s="55" t="s">
        <v>130</v>
      </c>
      <c r="C146" s="55">
        <v>992</v>
      </c>
      <c r="D146" s="56" t="s">
        <v>249</v>
      </c>
      <c r="E146" s="56" t="s">
        <v>253</v>
      </c>
      <c r="F146" s="56" t="s">
        <v>109</v>
      </c>
      <c r="G146" s="56" t="s">
        <v>418</v>
      </c>
      <c r="H146" s="86">
        <f>10000+5000</f>
        <v>15000</v>
      </c>
      <c r="I146" s="32"/>
      <c r="J146" s="32"/>
    </row>
    <row r="147" spans="1:10" s="49" customFormat="1" ht="53.25" hidden="1" customHeight="1">
      <c r="A147" s="53"/>
      <c r="B147" s="55" t="s">
        <v>254</v>
      </c>
      <c r="C147" s="55">
        <v>992</v>
      </c>
      <c r="D147" s="56" t="s">
        <v>249</v>
      </c>
      <c r="E147" s="56" t="s">
        <v>246</v>
      </c>
      <c r="F147" s="56"/>
      <c r="G147" s="56"/>
      <c r="H147" s="86">
        <f>H148+H157</f>
        <v>0</v>
      </c>
      <c r="I147" s="48"/>
      <c r="J147" s="48"/>
    </row>
    <row r="148" spans="1:10" s="29" customFormat="1" ht="36.9" hidden="1" customHeight="1">
      <c r="A148" s="54"/>
      <c r="B148" s="55" t="str">
        <f>B139</f>
        <v>Мероприятия и ведомственные целевые программы администрации</v>
      </c>
      <c r="C148" s="55">
        <v>992</v>
      </c>
      <c r="D148" s="56" t="s">
        <v>249</v>
      </c>
      <c r="E148" s="56" t="s">
        <v>246</v>
      </c>
      <c r="F148" s="56" t="s">
        <v>19</v>
      </c>
      <c r="G148" s="56"/>
      <c r="H148" s="86">
        <f>H149</f>
        <v>0</v>
      </c>
      <c r="I148" s="32"/>
      <c r="J148" s="32"/>
    </row>
    <row r="149" spans="1:10" s="29" customFormat="1" ht="18" hidden="1">
      <c r="A149" s="54"/>
      <c r="B149" s="55" t="str">
        <f>B144</f>
        <v>Обеспечение безопасности населения</v>
      </c>
      <c r="C149" s="55">
        <v>992</v>
      </c>
      <c r="D149" s="56" t="s">
        <v>249</v>
      </c>
      <c r="E149" s="56" t="s">
        <v>246</v>
      </c>
      <c r="F149" s="56" t="s">
        <v>25</v>
      </c>
      <c r="G149" s="56"/>
      <c r="H149" s="86">
        <f>H151+H154+H156</f>
        <v>0</v>
      </c>
      <c r="I149" s="32"/>
      <c r="J149" s="32"/>
    </row>
    <row r="150" spans="1:10" s="29" customFormat="1" ht="54" hidden="1">
      <c r="A150" s="54"/>
      <c r="B150" s="55" t="s">
        <v>602</v>
      </c>
      <c r="C150" s="55">
        <v>992</v>
      </c>
      <c r="D150" s="56" t="s">
        <v>249</v>
      </c>
      <c r="E150" s="56" t="s">
        <v>246</v>
      </c>
      <c r="F150" s="56" t="s">
        <v>29</v>
      </c>
      <c r="G150" s="56"/>
      <c r="H150" s="86">
        <f>H151</f>
        <v>0</v>
      </c>
      <c r="I150" s="32"/>
      <c r="J150" s="32"/>
    </row>
    <row r="151" spans="1:10" s="29" customFormat="1" ht="54" hidden="1">
      <c r="A151" s="54"/>
      <c r="B151" s="55" t="s">
        <v>419</v>
      </c>
      <c r="C151" s="55">
        <v>992</v>
      </c>
      <c r="D151" s="56" t="s">
        <v>249</v>
      </c>
      <c r="E151" s="56" t="s">
        <v>246</v>
      </c>
      <c r="F151" s="56" t="s">
        <v>29</v>
      </c>
      <c r="G151" s="56" t="s">
        <v>418</v>
      </c>
      <c r="H151" s="86">
        <v>0</v>
      </c>
      <c r="I151" s="32"/>
      <c r="J151" s="32"/>
    </row>
    <row r="152" spans="1:10" s="29" customFormat="1" ht="72" hidden="1">
      <c r="A152" s="54"/>
      <c r="B152" s="55" t="s">
        <v>97</v>
      </c>
      <c r="C152" s="55">
        <v>992</v>
      </c>
      <c r="D152" s="56" t="s">
        <v>249</v>
      </c>
      <c r="E152" s="56" t="s">
        <v>246</v>
      </c>
      <c r="F152" s="56" t="s">
        <v>96</v>
      </c>
      <c r="G152" s="56"/>
      <c r="H152" s="86">
        <f>H154</f>
        <v>0</v>
      </c>
      <c r="I152" s="32"/>
      <c r="J152" s="32"/>
    </row>
    <row r="153" spans="1:10" s="29" customFormat="1" ht="75.75" hidden="1" customHeight="1">
      <c r="A153" s="54"/>
      <c r="B153" s="55" t="s">
        <v>395</v>
      </c>
      <c r="C153" s="55">
        <v>992</v>
      </c>
      <c r="D153" s="56" t="s">
        <v>249</v>
      </c>
      <c r="E153" s="56" t="s">
        <v>246</v>
      </c>
      <c r="F153" s="56" t="s">
        <v>289</v>
      </c>
      <c r="G153" s="56" t="s">
        <v>394</v>
      </c>
      <c r="H153" s="86">
        <f>150000-150000</f>
        <v>0</v>
      </c>
      <c r="I153" s="32"/>
      <c r="J153" s="32"/>
    </row>
    <row r="154" spans="1:10" s="29" customFormat="1" ht="54" hidden="1">
      <c r="A154" s="54"/>
      <c r="B154" s="55" t="s">
        <v>130</v>
      </c>
      <c r="C154" s="55">
        <v>992</v>
      </c>
      <c r="D154" s="56" t="s">
        <v>249</v>
      </c>
      <c r="E154" s="56" t="s">
        <v>246</v>
      </c>
      <c r="F154" s="56" t="s">
        <v>96</v>
      </c>
      <c r="G154" s="56" t="s">
        <v>418</v>
      </c>
      <c r="H154" s="86">
        <v>0</v>
      </c>
      <c r="I154" s="32"/>
      <c r="J154" s="32"/>
    </row>
    <row r="155" spans="1:10" s="29" customFormat="1" ht="42" hidden="1" customHeight="1">
      <c r="A155" s="54"/>
      <c r="B155" s="55" t="s">
        <v>84</v>
      </c>
      <c r="C155" s="55">
        <v>992</v>
      </c>
      <c r="D155" s="56" t="s">
        <v>249</v>
      </c>
      <c r="E155" s="56" t="s">
        <v>246</v>
      </c>
      <c r="F155" s="56" t="s">
        <v>83</v>
      </c>
      <c r="G155" s="56"/>
      <c r="H155" s="86">
        <f>H156</f>
        <v>0</v>
      </c>
      <c r="I155" s="32"/>
      <c r="J155" s="32"/>
    </row>
    <row r="156" spans="1:10" s="29" customFormat="1" ht="54" hidden="1">
      <c r="A156" s="54"/>
      <c r="B156" s="55" t="str">
        <f>B154</f>
        <v>Закупка товаров, работ и услуг для обеспечения государственных (муниципальных)нужд</v>
      </c>
      <c r="C156" s="55">
        <v>992</v>
      </c>
      <c r="D156" s="56" t="s">
        <v>249</v>
      </c>
      <c r="E156" s="56" t="s">
        <v>246</v>
      </c>
      <c r="F156" s="56" t="s">
        <v>83</v>
      </c>
      <c r="G156" s="56" t="s">
        <v>418</v>
      </c>
      <c r="H156" s="86">
        <f>30000-30000</f>
        <v>0</v>
      </c>
      <c r="I156" s="32"/>
      <c r="J156" s="32"/>
    </row>
    <row r="157" spans="1:10" s="29" customFormat="1" ht="54" hidden="1">
      <c r="A157" s="54"/>
      <c r="B157" s="55" t="s">
        <v>602</v>
      </c>
      <c r="C157" s="55">
        <v>992</v>
      </c>
      <c r="D157" s="56" t="s">
        <v>249</v>
      </c>
      <c r="E157" s="56" t="s">
        <v>246</v>
      </c>
      <c r="F157" s="56" t="s">
        <v>601</v>
      </c>
      <c r="G157" s="56"/>
      <c r="H157" s="86">
        <f>H158</f>
        <v>0</v>
      </c>
      <c r="I157" s="32"/>
      <c r="J157" s="32"/>
    </row>
    <row r="158" spans="1:10" s="29" customFormat="1" ht="63" customHeight="1">
      <c r="A158" s="54"/>
      <c r="B158" s="55" t="s">
        <v>419</v>
      </c>
      <c r="C158" s="55">
        <v>992</v>
      </c>
      <c r="D158" s="56" t="s">
        <v>249</v>
      </c>
      <c r="E158" s="56" t="s">
        <v>246</v>
      </c>
      <c r="F158" s="56" t="s">
        <v>601</v>
      </c>
      <c r="G158" s="56" t="s">
        <v>418</v>
      </c>
      <c r="H158" s="86">
        <v>0</v>
      </c>
      <c r="I158" s="32"/>
      <c r="J158" s="32"/>
    </row>
    <row r="159" spans="1:10" s="29" customFormat="1" ht="17.399999999999999">
      <c r="A159" s="54"/>
      <c r="B159" s="79" t="s">
        <v>255</v>
      </c>
      <c r="C159" s="79">
        <v>992</v>
      </c>
      <c r="D159" s="88" t="s">
        <v>236</v>
      </c>
      <c r="E159" s="88" t="s">
        <v>205</v>
      </c>
      <c r="F159" s="88"/>
      <c r="G159" s="88"/>
      <c r="H159" s="82">
        <f>H171+H160</f>
        <v>2165612.2999999998</v>
      </c>
      <c r="I159" s="32"/>
      <c r="J159" s="32"/>
    </row>
    <row r="160" spans="1:10" s="29" customFormat="1" ht="40.200000000000003" customHeight="1">
      <c r="A160" s="59"/>
      <c r="B160" s="55" t="s">
        <v>319</v>
      </c>
      <c r="C160" s="55">
        <v>992</v>
      </c>
      <c r="D160" s="56" t="s">
        <v>236</v>
      </c>
      <c r="E160" s="56" t="s">
        <v>251</v>
      </c>
      <c r="F160" s="56"/>
      <c r="G160" s="56"/>
      <c r="H160" s="117">
        <f>H161</f>
        <v>2134612.2999999998</v>
      </c>
      <c r="I160" s="60"/>
      <c r="J160" s="60"/>
    </row>
    <row r="161" spans="1:10" s="29" customFormat="1" ht="46.2" customHeight="1">
      <c r="A161" s="54"/>
      <c r="B161" s="55" t="s">
        <v>612</v>
      </c>
      <c r="C161" s="55">
        <v>992</v>
      </c>
      <c r="D161" s="56" t="s">
        <v>236</v>
      </c>
      <c r="E161" s="56" t="s">
        <v>251</v>
      </c>
      <c r="F161" s="56" t="s">
        <v>31</v>
      </c>
      <c r="G161" s="56"/>
      <c r="H161" s="117">
        <f>H162</f>
        <v>2134612.2999999998</v>
      </c>
      <c r="I161" s="32"/>
      <c r="J161" s="32"/>
    </row>
    <row r="162" spans="1:10" s="29" customFormat="1" ht="90" customHeight="1">
      <c r="A162" s="54"/>
      <c r="B162" s="92" t="s">
        <v>355</v>
      </c>
      <c r="C162" s="55">
        <v>992</v>
      </c>
      <c r="D162" s="56" t="s">
        <v>236</v>
      </c>
      <c r="E162" s="56" t="s">
        <v>251</v>
      </c>
      <c r="F162" s="56" t="s">
        <v>32</v>
      </c>
      <c r="G162" s="56"/>
      <c r="H162" s="117">
        <f>H163</f>
        <v>2134612.2999999998</v>
      </c>
      <c r="I162" s="32"/>
      <c r="J162" s="32"/>
    </row>
    <row r="163" spans="1:10" s="29" customFormat="1" ht="39.6" customHeight="1">
      <c r="A163" s="54"/>
      <c r="B163" s="92" t="str">
        <f>B154</f>
        <v>Закупка товаров, работ и услуг для обеспечения государственных (муниципальных)нужд</v>
      </c>
      <c r="C163" s="55">
        <v>992</v>
      </c>
      <c r="D163" s="56" t="s">
        <v>236</v>
      </c>
      <c r="E163" s="56" t="s">
        <v>251</v>
      </c>
      <c r="F163" s="56" t="s">
        <v>32</v>
      </c>
      <c r="G163" s="56" t="s">
        <v>418</v>
      </c>
      <c r="H163" s="117">
        <f>1516700+617912.3</f>
        <v>2134612.2999999998</v>
      </c>
      <c r="I163" s="32"/>
      <c r="J163" s="32"/>
    </row>
    <row r="164" spans="1:10" s="29" customFormat="1" ht="54" hidden="1">
      <c r="A164" s="54"/>
      <c r="B164" s="92" t="s">
        <v>419</v>
      </c>
      <c r="C164" s="55">
        <v>992</v>
      </c>
      <c r="D164" s="56" t="s">
        <v>236</v>
      </c>
      <c r="E164" s="56" t="s">
        <v>251</v>
      </c>
      <c r="F164" s="56" t="s">
        <v>464</v>
      </c>
      <c r="G164" s="56" t="s">
        <v>418</v>
      </c>
      <c r="H164" s="117">
        <v>0</v>
      </c>
      <c r="I164" s="32"/>
      <c r="J164" s="32"/>
    </row>
    <row r="165" spans="1:10" s="29" customFormat="1" ht="63.75" hidden="1" customHeight="1">
      <c r="A165" s="54"/>
      <c r="B165" s="55" t="s">
        <v>467</v>
      </c>
      <c r="C165" s="55">
        <v>992</v>
      </c>
      <c r="D165" s="56" t="s">
        <v>236</v>
      </c>
      <c r="E165" s="56" t="s">
        <v>251</v>
      </c>
      <c r="F165" s="56" t="s">
        <v>596</v>
      </c>
      <c r="G165" s="56"/>
      <c r="H165" s="117">
        <f>H166</f>
        <v>0</v>
      </c>
      <c r="I165" s="32"/>
      <c r="J165" s="32"/>
    </row>
    <row r="166" spans="1:10" s="29" customFormat="1" ht="55.5" hidden="1" customHeight="1">
      <c r="A166" s="54"/>
      <c r="B166" s="90" t="str">
        <f>B170</f>
        <v>Закупка товаров, работ и услуг для государственных (муниципальных)нужд</v>
      </c>
      <c r="C166" s="55">
        <v>992</v>
      </c>
      <c r="D166" s="56" t="s">
        <v>236</v>
      </c>
      <c r="E166" s="56" t="s">
        <v>251</v>
      </c>
      <c r="F166" s="56" t="s">
        <v>596</v>
      </c>
      <c r="G166" s="56" t="s">
        <v>418</v>
      </c>
      <c r="H166" s="117">
        <v>0</v>
      </c>
      <c r="I166" s="32"/>
      <c r="J166" s="32"/>
    </row>
    <row r="167" spans="1:10" s="29" customFormat="1" ht="18" hidden="1" customHeight="1">
      <c r="A167" s="54"/>
      <c r="B167" s="55" t="s">
        <v>239</v>
      </c>
      <c r="C167" s="55">
        <v>992</v>
      </c>
      <c r="D167" s="56" t="s">
        <v>236</v>
      </c>
      <c r="E167" s="56" t="s">
        <v>251</v>
      </c>
      <c r="F167" s="56" t="s">
        <v>375</v>
      </c>
      <c r="G167" s="56" t="s">
        <v>240</v>
      </c>
      <c r="H167" s="117">
        <v>0</v>
      </c>
      <c r="I167" s="32"/>
      <c r="J167" s="32"/>
    </row>
    <row r="168" spans="1:10" s="29" customFormat="1" ht="21" hidden="1" customHeight="1">
      <c r="A168" s="54"/>
      <c r="B168" s="55" t="s">
        <v>261</v>
      </c>
      <c r="C168" s="55">
        <v>992</v>
      </c>
      <c r="D168" s="56" t="s">
        <v>236</v>
      </c>
      <c r="E168" s="56" t="s">
        <v>251</v>
      </c>
      <c r="F168" s="56" t="s">
        <v>464</v>
      </c>
      <c r="G168" s="56" t="s">
        <v>465</v>
      </c>
      <c r="H168" s="117">
        <v>0</v>
      </c>
      <c r="I168" s="32"/>
      <c r="J168" s="32"/>
    </row>
    <row r="169" spans="1:10" s="29" customFormat="1" ht="59.25" hidden="1" customHeight="1">
      <c r="A169" s="54"/>
      <c r="B169" s="55" t="s">
        <v>467</v>
      </c>
      <c r="C169" s="55">
        <v>992</v>
      </c>
      <c r="D169" s="56" t="s">
        <v>236</v>
      </c>
      <c r="E169" s="56" t="s">
        <v>251</v>
      </c>
      <c r="F169" s="56" t="s">
        <v>466</v>
      </c>
      <c r="G169" s="56"/>
      <c r="H169" s="86">
        <f>H170</f>
        <v>0</v>
      </c>
      <c r="I169" s="32"/>
      <c r="J169" s="32"/>
    </row>
    <row r="170" spans="1:10" s="29" customFormat="1" ht="54" hidden="1">
      <c r="A170" s="54"/>
      <c r="B170" s="55" t="s">
        <v>419</v>
      </c>
      <c r="C170" s="55">
        <v>992</v>
      </c>
      <c r="D170" s="56" t="s">
        <v>236</v>
      </c>
      <c r="E170" s="56" t="s">
        <v>251</v>
      </c>
      <c r="F170" s="56" t="s">
        <v>466</v>
      </c>
      <c r="G170" s="56" t="s">
        <v>418</v>
      </c>
      <c r="H170" s="86">
        <v>0</v>
      </c>
      <c r="I170" s="32"/>
      <c r="J170" s="32"/>
    </row>
    <row r="171" spans="1:10" s="29" customFormat="1" ht="40.799999999999997" customHeight="1">
      <c r="A171" s="59"/>
      <c r="B171" s="55" t="s">
        <v>256</v>
      </c>
      <c r="C171" s="55">
        <v>992</v>
      </c>
      <c r="D171" s="56" t="s">
        <v>236</v>
      </c>
      <c r="E171" s="56" t="s">
        <v>242</v>
      </c>
      <c r="F171" s="56"/>
      <c r="G171" s="56"/>
      <c r="H171" s="86">
        <f>H179+H182</f>
        <v>31000</v>
      </c>
      <c r="I171" s="60"/>
      <c r="J171" s="60"/>
    </row>
    <row r="172" spans="1:10" s="29" customFormat="1" ht="30" hidden="1" customHeight="1">
      <c r="A172" s="54"/>
      <c r="B172" s="55" t="str">
        <f>B148</f>
        <v>Мероприятия и ведомственные целевые программы администрации</v>
      </c>
      <c r="C172" s="55">
        <v>992</v>
      </c>
      <c r="D172" s="56" t="s">
        <v>236</v>
      </c>
      <c r="E172" s="56" t="s">
        <v>242</v>
      </c>
      <c r="F172" s="56" t="s">
        <v>591</v>
      </c>
      <c r="G172" s="56"/>
      <c r="H172" s="86">
        <f>H173+H177+H186</f>
        <v>20000</v>
      </c>
      <c r="I172" s="32"/>
      <c r="J172" s="32"/>
    </row>
    <row r="173" spans="1:10" s="29" customFormat="1" ht="54" hidden="1">
      <c r="A173" s="54"/>
      <c r="B173" s="55" t="s">
        <v>613</v>
      </c>
      <c r="C173" s="55">
        <v>992</v>
      </c>
      <c r="D173" s="56" t="s">
        <v>236</v>
      </c>
      <c r="E173" s="56" t="s">
        <v>242</v>
      </c>
      <c r="F173" s="56" t="s">
        <v>33</v>
      </c>
      <c r="G173" s="56"/>
      <c r="H173" s="86">
        <f>H175</f>
        <v>0</v>
      </c>
      <c r="I173" s="32"/>
      <c r="J173" s="32"/>
    </row>
    <row r="174" spans="1:10" s="29" customFormat="1" ht="54" hidden="1">
      <c r="A174" s="54"/>
      <c r="B174" s="55" t="s">
        <v>359</v>
      </c>
      <c r="C174" s="55">
        <v>992</v>
      </c>
      <c r="D174" s="56" t="s">
        <v>236</v>
      </c>
      <c r="E174" s="56" t="s">
        <v>242</v>
      </c>
      <c r="F174" s="56" t="s">
        <v>34</v>
      </c>
      <c r="G174" s="56"/>
      <c r="H174" s="86">
        <f>H175</f>
        <v>0</v>
      </c>
      <c r="I174" s="32"/>
      <c r="J174" s="32"/>
    </row>
    <row r="175" spans="1:10" s="29" customFormat="1" ht="54" hidden="1">
      <c r="A175" s="54"/>
      <c r="B175" s="55" t="s">
        <v>419</v>
      </c>
      <c r="C175" s="55">
        <v>992</v>
      </c>
      <c r="D175" s="56" t="s">
        <v>236</v>
      </c>
      <c r="E175" s="56" t="s">
        <v>242</v>
      </c>
      <c r="F175" s="56" t="s">
        <v>34</v>
      </c>
      <c r="G175" s="56" t="s">
        <v>418</v>
      </c>
      <c r="H175" s="86">
        <v>0</v>
      </c>
      <c r="I175" s="32"/>
      <c r="J175" s="32"/>
    </row>
    <row r="176" spans="1:10" s="29" customFormat="1" ht="36" hidden="1">
      <c r="A176" s="54"/>
      <c r="B176" s="55" t="s">
        <v>614</v>
      </c>
      <c r="C176" s="55">
        <v>992</v>
      </c>
      <c r="D176" s="56" t="s">
        <v>236</v>
      </c>
      <c r="E176" s="56" t="s">
        <v>242</v>
      </c>
      <c r="F176" s="56" t="s">
        <v>35</v>
      </c>
      <c r="G176" s="56"/>
      <c r="H176" s="86"/>
      <c r="I176" s="32"/>
      <c r="J176" s="32"/>
    </row>
    <row r="177" spans="1:10" s="29" customFormat="1" ht="36.75" hidden="1" customHeight="1">
      <c r="A177" s="54"/>
      <c r="B177" s="91" t="s">
        <v>293</v>
      </c>
      <c r="C177" s="55">
        <v>992</v>
      </c>
      <c r="D177" s="56" t="s">
        <v>236</v>
      </c>
      <c r="E177" s="56" t="s">
        <v>242</v>
      </c>
      <c r="F177" s="56" t="s">
        <v>36</v>
      </c>
      <c r="G177" s="56"/>
      <c r="H177" s="86">
        <f>H178</f>
        <v>0</v>
      </c>
      <c r="I177" s="32"/>
      <c r="J177" s="32"/>
    </row>
    <row r="178" spans="1:10" s="29" customFormat="1" ht="54" hidden="1">
      <c r="A178" s="54"/>
      <c r="B178" s="55" t="s">
        <v>419</v>
      </c>
      <c r="C178" s="55">
        <v>992</v>
      </c>
      <c r="D178" s="56" t="s">
        <v>236</v>
      </c>
      <c r="E178" s="56" t="s">
        <v>242</v>
      </c>
      <c r="F178" s="56" t="s">
        <v>36</v>
      </c>
      <c r="G178" s="56" t="s">
        <v>418</v>
      </c>
      <c r="H178" s="86">
        <v>0</v>
      </c>
      <c r="I178" s="32"/>
      <c r="J178" s="32"/>
    </row>
    <row r="179" spans="1:10" s="29" customFormat="1" ht="61.8" customHeight="1">
      <c r="A179" s="54"/>
      <c r="B179" s="55" t="s">
        <v>108</v>
      </c>
      <c r="C179" s="55">
        <v>992</v>
      </c>
      <c r="D179" s="56" t="s">
        <v>236</v>
      </c>
      <c r="E179" s="56" t="s">
        <v>242</v>
      </c>
      <c r="F179" s="56" t="s">
        <v>37</v>
      </c>
      <c r="G179" s="56"/>
      <c r="H179" s="86">
        <f>H180</f>
        <v>10000</v>
      </c>
      <c r="I179" s="32"/>
      <c r="J179" s="32"/>
    </row>
    <row r="180" spans="1:10" s="29" customFormat="1" ht="54">
      <c r="A180" s="54"/>
      <c r="B180" s="91" t="s">
        <v>114</v>
      </c>
      <c r="C180" s="55">
        <v>992</v>
      </c>
      <c r="D180" s="56" t="s">
        <v>236</v>
      </c>
      <c r="E180" s="56" t="s">
        <v>242</v>
      </c>
      <c r="F180" s="56" t="s">
        <v>99</v>
      </c>
      <c r="G180" s="56"/>
      <c r="H180" s="86">
        <f>H181</f>
        <v>10000</v>
      </c>
      <c r="I180" s="32"/>
      <c r="J180" s="32"/>
    </row>
    <row r="181" spans="1:10" s="29" customFormat="1" ht="54">
      <c r="A181" s="54"/>
      <c r="B181" s="55" t="str">
        <f>B186</f>
        <v>Закупка товаров, работ и услуг для обеспечения государственных (муниципальных)нужд</v>
      </c>
      <c r="C181" s="55">
        <v>992</v>
      </c>
      <c r="D181" s="56" t="s">
        <v>236</v>
      </c>
      <c r="E181" s="56" t="s">
        <v>242</v>
      </c>
      <c r="F181" s="56" t="s">
        <v>99</v>
      </c>
      <c r="G181" s="56" t="s">
        <v>418</v>
      </c>
      <c r="H181" s="86">
        <v>10000</v>
      </c>
      <c r="I181" s="32"/>
      <c r="J181" s="32"/>
    </row>
    <row r="182" spans="1:10" s="29" customFormat="1" ht="54">
      <c r="A182" s="54"/>
      <c r="B182" s="55" t="s">
        <v>435</v>
      </c>
      <c r="C182" s="55">
        <v>992</v>
      </c>
      <c r="D182" s="56" t="s">
        <v>236</v>
      </c>
      <c r="E182" s="56" t="s">
        <v>242</v>
      </c>
      <c r="F182" s="56" t="s">
        <v>80</v>
      </c>
      <c r="G182" s="56"/>
      <c r="H182" s="86">
        <f>H184+H196</f>
        <v>21000</v>
      </c>
      <c r="I182" s="32"/>
      <c r="J182" s="32"/>
    </row>
    <row r="183" spans="1:10" s="29" customFormat="1" ht="54" hidden="1">
      <c r="A183" s="54"/>
      <c r="B183" s="91" t="s">
        <v>114</v>
      </c>
      <c r="C183" s="55">
        <v>992</v>
      </c>
      <c r="D183" s="56" t="s">
        <v>236</v>
      </c>
      <c r="E183" s="56" t="s">
        <v>242</v>
      </c>
      <c r="F183" s="56" t="s">
        <v>153</v>
      </c>
      <c r="G183" s="56"/>
      <c r="H183" s="86">
        <f>H186</f>
        <v>20000</v>
      </c>
      <c r="I183" s="32"/>
      <c r="J183" s="32"/>
    </row>
    <row r="184" spans="1:10" s="29" customFormat="1" ht="54">
      <c r="A184" s="54"/>
      <c r="B184" s="91" t="s">
        <v>197</v>
      </c>
      <c r="C184" s="55">
        <v>992</v>
      </c>
      <c r="D184" s="56" t="s">
        <v>236</v>
      </c>
      <c r="E184" s="56" t="s">
        <v>242</v>
      </c>
      <c r="F184" s="56" t="s">
        <v>153</v>
      </c>
      <c r="G184" s="56"/>
      <c r="H184" s="86">
        <f>H185</f>
        <v>20000</v>
      </c>
      <c r="I184" s="32"/>
      <c r="J184" s="32"/>
    </row>
    <row r="185" spans="1:10" s="29" customFormat="1" ht="44.25" customHeight="1">
      <c r="A185" s="54"/>
      <c r="B185" s="55" t="s">
        <v>359</v>
      </c>
      <c r="C185" s="55">
        <v>992</v>
      </c>
      <c r="D185" s="56" t="s">
        <v>236</v>
      </c>
      <c r="E185" s="56" t="s">
        <v>242</v>
      </c>
      <c r="F185" s="56" t="s">
        <v>196</v>
      </c>
      <c r="G185" s="56"/>
      <c r="H185" s="86">
        <f>H186</f>
        <v>20000</v>
      </c>
      <c r="I185" s="32"/>
      <c r="J185" s="32"/>
    </row>
    <row r="186" spans="1:10" s="29" customFormat="1" ht="63" customHeight="1">
      <c r="A186" s="54"/>
      <c r="B186" s="55" t="str">
        <f>B163</f>
        <v>Закупка товаров, работ и услуг для обеспечения государственных (муниципальных)нужд</v>
      </c>
      <c r="C186" s="55">
        <v>992</v>
      </c>
      <c r="D186" s="56" t="s">
        <v>236</v>
      </c>
      <c r="E186" s="56" t="s">
        <v>242</v>
      </c>
      <c r="F186" s="56" t="s">
        <v>196</v>
      </c>
      <c r="G186" s="56" t="s">
        <v>418</v>
      </c>
      <c r="H186" s="86">
        <v>20000</v>
      </c>
      <c r="I186" s="32"/>
      <c r="J186" s="32"/>
    </row>
    <row r="187" spans="1:10" s="29" customFormat="1" ht="80.25" hidden="1" customHeight="1">
      <c r="A187" s="54"/>
      <c r="B187" s="92" t="s">
        <v>609</v>
      </c>
      <c r="C187" s="55">
        <v>992</v>
      </c>
      <c r="D187" s="56" t="s">
        <v>236</v>
      </c>
      <c r="E187" s="56" t="s">
        <v>242</v>
      </c>
      <c r="F187" s="56" t="s">
        <v>21</v>
      </c>
      <c r="G187" s="56"/>
      <c r="H187" s="86">
        <f>H188</f>
        <v>0</v>
      </c>
      <c r="I187" s="32"/>
      <c r="J187" s="32"/>
    </row>
    <row r="188" spans="1:10" s="29" customFormat="1" ht="36" hidden="1">
      <c r="A188" s="54"/>
      <c r="B188" s="92" t="s">
        <v>8</v>
      </c>
      <c r="C188" s="55">
        <v>992</v>
      </c>
      <c r="D188" s="56" t="s">
        <v>236</v>
      </c>
      <c r="E188" s="56" t="s">
        <v>242</v>
      </c>
      <c r="F188" s="56" t="s">
        <v>39</v>
      </c>
      <c r="G188" s="56"/>
      <c r="H188" s="86">
        <f>H189</f>
        <v>0</v>
      </c>
      <c r="I188" s="32"/>
      <c r="J188" s="32"/>
    </row>
    <row r="189" spans="1:10" s="49" customFormat="1" ht="18" hidden="1">
      <c r="A189" s="53"/>
      <c r="B189" s="55" t="s">
        <v>565</v>
      </c>
      <c r="C189" s="55">
        <v>992</v>
      </c>
      <c r="D189" s="56" t="s">
        <v>236</v>
      </c>
      <c r="E189" s="56" t="s">
        <v>242</v>
      </c>
      <c r="F189" s="56" t="s">
        <v>39</v>
      </c>
      <c r="G189" s="56" t="s">
        <v>564</v>
      </c>
      <c r="H189" s="86">
        <v>0</v>
      </c>
      <c r="I189" s="48"/>
      <c r="J189" s="48"/>
    </row>
    <row r="190" spans="1:10" s="29" customFormat="1" ht="71.25" hidden="1" customHeight="1">
      <c r="A190" s="54" t="s">
        <v>591</v>
      </c>
      <c r="B190" s="55" t="s">
        <v>435</v>
      </c>
      <c r="C190" s="55">
        <v>992</v>
      </c>
      <c r="D190" s="56" t="s">
        <v>236</v>
      </c>
      <c r="E190" s="56" t="s">
        <v>242</v>
      </c>
      <c r="F190" s="56" t="s">
        <v>80</v>
      </c>
      <c r="G190" s="56"/>
      <c r="H190" s="86">
        <f>H191+H193</f>
        <v>0</v>
      </c>
      <c r="I190" s="32"/>
      <c r="J190" s="32"/>
    </row>
    <row r="191" spans="1:10" s="29" customFormat="1" ht="36" hidden="1">
      <c r="A191" s="54"/>
      <c r="B191" s="55" t="s">
        <v>8</v>
      </c>
      <c r="C191" s="55">
        <v>992</v>
      </c>
      <c r="D191" s="56" t="s">
        <v>236</v>
      </c>
      <c r="E191" s="56" t="s">
        <v>242</v>
      </c>
      <c r="F191" s="56" t="s">
        <v>104</v>
      </c>
      <c r="G191" s="56"/>
      <c r="H191" s="86">
        <f>H192</f>
        <v>0</v>
      </c>
      <c r="I191" s="32"/>
      <c r="J191" s="32"/>
    </row>
    <row r="192" spans="1:10" s="29" customFormat="1" ht="21.75" hidden="1" customHeight="1">
      <c r="A192" s="54"/>
      <c r="B192" s="55" t="s">
        <v>565</v>
      </c>
      <c r="C192" s="55">
        <v>992</v>
      </c>
      <c r="D192" s="56" t="s">
        <v>236</v>
      </c>
      <c r="E192" s="56" t="s">
        <v>242</v>
      </c>
      <c r="F192" s="56" t="s">
        <v>104</v>
      </c>
      <c r="G192" s="56" t="s">
        <v>564</v>
      </c>
      <c r="H192" s="86"/>
      <c r="I192" s="32"/>
      <c r="J192" s="32"/>
    </row>
    <row r="193" spans="1:10" s="29" customFormat="1" ht="54" hidden="1">
      <c r="A193" s="54"/>
      <c r="B193" s="55" t="s">
        <v>359</v>
      </c>
      <c r="C193" s="55">
        <v>992</v>
      </c>
      <c r="D193" s="56" t="s">
        <v>236</v>
      </c>
      <c r="E193" s="56" t="s">
        <v>242</v>
      </c>
      <c r="F193" s="56" t="s">
        <v>141</v>
      </c>
      <c r="G193" s="56"/>
      <c r="H193" s="86">
        <f>H194</f>
        <v>0</v>
      </c>
      <c r="I193" s="32"/>
      <c r="J193" s="32"/>
    </row>
    <row r="194" spans="1:10" s="29" customFormat="1" ht="36" hidden="1">
      <c r="A194" s="54"/>
      <c r="B194" s="55" t="s">
        <v>293</v>
      </c>
      <c r="C194" s="55">
        <v>992</v>
      </c>
      <c r="D194" s="56" t="s">
        <v>236</v>
      </c>
      <c r="E194" s="56" t="s">
        <v>242</v>
      </c>
      <c r="F194" s="56" t="s">
        <v>98</v>
      </c>
      <c r="G194" s="56"/>
      <c r="H194" s="86">
        <f>H195</f>
        <v>0</v>
      </c>
      <c r="I194" s="32"/>
      <c r="J194" s="32"/>
    </row>
    <row r="195" spans="1:10" s="29" customFormat="1" ht="74.400000000000006" hidden="1" customHeight="1">
      <c r="A195" s="54"/>
      <c r="B195" s="55" t="str">
        <f>B201</f>
        <v>Закупка товаров, работ и услуг для обеспечения государственных (муниципальных)нужд</v>
      </c>
      <c r="C195" s="55">
        <v>992</v>
      </c>
      <c r="D195" s="56" t="s">
        <v>236</v>
      </c>
      <c r="E195" s="56" t="s">
        <v>242</v>
      </c>
      <c r="F195" s="56" t="s">
        <v>98</v>
      </c>
      <c r="G195" s="56" t="s">
        <v>418</v>
      </c>
      <c r="H195" s="86"/>
      <c r="I195" s="32"/>
      <c r="J195" s="32"/>
    </row>
    <row r="196" spans="1:10" s="27" customFormat="1" ht="55.2" customHeight="1">
      <c r="A196" s="52"/>
      <c r="B196" s="55" t="s">
        <v>8</v>
      </c>
      <c r="C196" s="55">
        <v>992</v>
      </c>
      <c r="D196" s="56" t="s">
        <v>236</v>
      </c>
      <c r="E196" s="56" t="s">
        <v>242</v>
      </c>
      <c r="F196" s="56" t="s">
        <v>81</v>
      </c>
      <c r="G196" s="56"/>
      <c r="H196" s="86">
        <f>H197</f>
        <v>1000</v>
      </c>
      <c r="I196" s="31"/>
      <c r="J196" s="31"/>
    </row>
    <row r="197" spans="1:10" s="27" customFormat="1" ht="19.5" customHeight="1">
      <c r="A197" s="52"/>
      <c r="B197" s="55" t="s">
        <v>565</v>
      </c>
      <c r="C197" s="55">
        <v>992</v>
      </c>
      <c r="D197" s="56" t="s">
        <v>236</v>
      </c>
      <c r="E197" s="56" t="s">
        <v>242</v>
      </c>
      <c r="F197" s="56" t="s">
        <v>81</v>
      </c>
      <c r="G197" s="56" t="s">
        <v>564</v>
      </c>
      <c r="H197" s="86">
        <v>1000</v>
      </c>
      <c r="I197" s="31"/>
      <c r="J197" s="31"/>
    </row>
    <row r="198" spans="1:10" s="29" customFormat="1" ht="27.6" customHeight="1">
      <c r="A198" s="53"/>
      <c r="B198" s="79" t="s">
        <v>259</v>
      </c>
      <c r="C198" s="79">
        <v>992</v>
      </c>
      <c r="D198" s="88" t="s">
        <v>237</v>
      </c>
      <c r="E198" s="88" t="s">
        <v>205</v>
      </c>
      <c r="F198" s="88"/>
      <c r="G198" s="88"/>
      <c r="H198" s="82">
        <f>H204+H256+H199</f>
        <v>13119833.01</v>
      </c>
      <c r="I198" s="32"/>
      <c r="J198" s="32"/>
    </row>
    <row r="199" spans="1:10" s="29" customFormat="1" ht="26.4" customHeight="1">
      <c r="A199" s="54"/>
      <c r="B199" s="55" t="s">
        <v>6</v>
      </c>
      <c r="C199" s="55">
        <v>992</v>
      </c>
      <c r="D199" s="56" t="s">
        <v>237</v>
      </c>
      <c r="E199" s="56" t="s">
        <v>233</v>
      </c>
      <c r="F199" s="56"/>
      <c r="G199" s="56"/>
      <c r="H199" s="86">
        <f>H200</f>
        <v>8000</v>
      </c>
      <c r="I199" s="32"/>
      <c r="J199" s="32"/>
    </row>
    <row r="200" spans="1:10" s="29" customFormat="1" ht="36">
      <c r="A200" s="54"/>
      <c r="B200" s="55" t="s">
        <v>7</v>
      </c>
      <c r="C200" s="55">
        <v>992</v>
      </c>
      <c r="D200" s="56" t="s">
        <v>237</v>
      </c>
      <c r="E200" s="56" t="s">
        <v>233</v>
      </c>
      <c r="F200" s="56" t="s">
        <v>40</v>
      </c>
      <c r="G200" s="56"/>
      <c r="H200" s="86">
        <f>H201</f>
        <v>8000</v>
      </c>
      <c r="I200" s="32"/>
      <c r="J200" s="32"/>
    </row>
    <row r="201" spans="1:10" s="29" customFormat="1" ht="36.6" customHeight="1">
      <c r="A201" s="54"/>
      <c r="B201" s="55" t="str">
        <f>B186</f>
        <v>Закупка товаров, работ и услуг для обеспечения государственных (муниципальных)нужд</v>
      </c>
      <c r="C201" s="55">
        <v>992</v>
      </c>
      <c r="D201" s="56" t="s">
        <v>237</v>
      </c>
      <c r="E201" s="56" t="s">
        <v>233</v>
      </c>
      <c r="F201" s="56" t="s">
        <v>40</v>
      </c>
      <c r="G201" s="56" t="s">
        <v>418</v>
      </c>
      <c r="H201" s="86">
        <v>8000</v>
      </c>
      <c r="I201" s="32"/>
      <c r="J201" s="32"/>
    </row>
    <row r="202" spans="1:10" s="29" customFormat="1" ht="135" hidden="1" customHeight="1">
      <c r="A202" s="54"/>
      <c r="B202" s="55" t="s">
        <v>299</v>
      </c>
      <c r="C202" s="55">
        <v>992</v>
      </c>
      <c r="D202" s="56" t="s">
        <v>237</v>
      </c>
      <c r="E202" s="56" t="s">
        <v>233</v>
      </c>
      <c r="F202" s="56"/>
      <c r="G202" s="56"/>
      <c r="H202" s="86">
        <f>H203</f>
        <v>0</v>
      </c>
      <c r="I202" s="32"/>
      <c r="J202" s="32"/>
    </row>
    <row r="203" spans="1:10" s="29" customFormat="1" ht="18" hidden="1">
      <c r="A203" s="54"/>
      <c r="B203" s="55" t="s">
        <v>261</v>
      </c>
      <c r="C203" s="55">
        <v>992</v>
      </c>
      <c r="D203" s="56" t="s">
        <v>237</v>
      </c>
      <c r="E203" s="56" t="s">
        <v>233</v>
      </c>
      <c r="F203" s="56"/>
      <c r="G203" s="56"/>
      <c r="H203" s="86">
        <f>600000-400000-200000</f>
        <v>0</v>
      </c>
      <c r="I203" s="32"/>
      <c r="J203" s="32"/>
    </row>
    <row r="204" spans="1:10" s="29" customFormat="1" ht="16.5" customHeight="1">
      <c r="A204" s="59"/>
      <c r="B204" s="55" t="s">
        <v>260</v>
      </c>
      <c r="C204" s="55">
        <v>992</v>
      </c>
      <c r="D204" s="56" t="s">
        <v>237</v>
      </c>
      <c r="E204" s="56" t="s">
        <v>235</v>
      </c>
      <c r="F204" s="56"/>
      <c r="G204" s="56"/>
      <c r="H204" s="86">
        <f>H229+H243</f>
        <v>11673700</v>
      </c>
      <c r="I204" s="60"/>
      <c r="J204" s="60"/>
    </row>
    <row r="205" spans="1:10" s="29" customFormat="1" ht="36" hidden="1">
      <c r="A205" s="54"/>
      <c r="B205" s="55" t="s">
        <v>301</v>
      </c>
      <c r="C205" s="55">
        <v>992</v>
      </c>
      <c r="D205" s="56" t="s">
        <v>237</v>
      </c>
      <c r="E205" s="93" t="s">
        <v>235</v>
      </c>
      <c r="F205" s="56" t="s">
        <v>302</v>
      </c>
      <c r="G205" s="56"/>
      <c r="H205" s="86">
        <f>H206</f>
        <v>0</v>
      </c>
      <c r="I205" s="32"/>
      <c r="J205" s="32"/>
    </row>
    <row r="206" spans="1:10" s="29" customFormat="1" ht="24.75" hidden="1" customHeight="1">
      <c r="A206" s="54"/>
      <c r="B206" s="55" t="s">
        <v>239</v>
      </c>
      <c r="C206" s="55">
        <v>992</v>
      </c>
      <c r="D206" s="56" t="s">
        <v>237</v>
      </c>
      <c r="E206" s="56" t="s">
        <v>235</v>
      </c>
      <c r="F206" s="56" t="s">
        <v>302</v>
      </c>
      <c r="G206" s="56" t="s">
        <v>240</v>
      </c>
      <c r="H206" s="86">
        <v>0</v>
      </c>
      <c r="I206" s="32"/>
      <c r="J206" s="32"/>
    </row>
    <row r="207" spans="1:10" s="29" customFormat="1" ht="57.75" hidden="1" customHeight="1">
      <c r="A207" s="54"/>
      <c r="B207" s="55" t="s">
        <v>382</v>
      </c>
      <c r="C207" s="55">
        <v>992</v>
      </c>
      <c r="D207" s="56" t="s">
        <v>237</v>
      </c>
      <c r="E207" s="56" t="s">
        <v>235</v>
      </c>
      <c r="F207" s="56" t="s">
        <v>383</v>
      </c>
      <c r="G207" s="56"/>
      <c r="H207" s="86">
        <f>H208</f>
        <v>0</v>
      </c>
      <c r="I207" s="32"/>
      <c r="J207" s="32"/>
    </row>
    <row r="208" spans="1:10" s="29" customFormat="1" ht="90.75" hidden="1" customHeight="1">
      <c r="A208" s="54"/>
      <c r="B208" s="55" t="s">
        <v>379</v>
      </c>
      <c r="C208" s="55">
        <v>992</v>
      </c>
      <c r="D208" s="56" t="s">
        <v>237</v>
      </c>
      <c r="E208" s="56" t="s">
        <v>235</v>
      </c>
      <c r="F208" s="56" t="s">
        <v>378</v>
      </c>
      <c r="G208" s="56"/>
      <c r="H208" s="86">
        <f>H209</f>
        <v>0</v>
      </c>
      <c r="I208" s="32"/>
      <c r="J208" s="32"/>
    </row>
    <row r="209" spans="1:14" s="29" customFormat="1" ht="75.75" hidden="1" customHeight="1">
      <c r="A209" s="54"/>
      <c r="B209" s="55" t="s">
        <v>337</v>
      </c>
      <c r="C209" s="55">
        <v>992</v>
      </c>
      <c r="D209" s="56" t="s">
        <v>237</v>
      </c>
      <c r="E209" s="56" t="s">
        <v>235</v>
      </c>
      <c r="F209" s="56" t="s">
        <v>378</v>
      </c>
      <c r="G209" s="56" t="s">
        <v>340</v>
      </c>
      <c r="H209" s="86">
        <v>0</v>
      </c>
      <c r="I209" s="32"/>
      <c r="J209" s="32"/>
    </row>
    <row r="210" spans="1:14" s="29" customFormat="1" ht="21.75" hidden="1" customHeight="1">
      <c r="A210" s="54"/>
      <c r="B210" s="55" t="s">
        <v>336</v>
      </c>
      <c r="C210" s="55">
        <v>992</v>
      </c>
      <c r="D210" s="56" t="s">
        <v>237</v>
      </c>
      <c r="E210" s="56" t="s">
        <v>235</v>
      </c>
      <c r="F210" s="56" t="s">
        <v>338</v>
      </c>
      <c r="G210" s="56"/>
      <c r="H210" s="86">
        <f>H211</f>
        <v>0</v>
      </c>
      <c r="I210" s="32"/>
      <c r="J210" s="32"/>
    </row>
    <row r="211" spans="1:14" s="29" customFormat="1" ht="54.75" hidden="1" customHeight="1">
      <c r="A211" s="54"/>
      <c r="B211" s="55" t="s">
        <v>363</v>
      </c>
      <c r="C211" s="55">
        <v>992</v>
      </c>
      <c r="D211" s="56" t="s">
        <v>237</v>
      </c>
      <c r="E211" s="56" t="s">
        <v>235</v>
      </c>
      <c r="F211" s="56" t="s">
        <v>339</v>
      </c>
      <c r="G211" s="56"/>
      <c r="H211" s="86">
        <f>H212</f>
        <v>0</v>
      </c>
      <c r="I211" s="32"/>
      <c r="J211" s="32"/>
    </row>
    <row r="212" spans="1:14" s="29" customFormat="1" ht="55.5" hidden="1" customHeight="1">
      <c r="A212" s="54"/>
      <c r="B212" s="55" t="s">
        <v>337</v>
      </c>
      <c r="C212" s="55">
        <v>992</v>
      </c>
      <c r="D212" s="56" t="s">
        <v>237</v>
      </c>
      <c r="E212" s="56" t="s">
        <v>235</v>
      </c>
      <c r="F212" s="56" t="s">
        <v>339</v>
      </c>
      <c r="G212" s="56" t="s">
        <v>340</v>
      </c>
      <c r="H212" s="86">
        <v>0</v>
      </c>
      <c r="I212" s="55"/>
      <c r="J212" s="55"/>
      <c r="K212" s="56" t="s">
        <v>233</v>
      </c>
      <c r="L212" s="56" t="s">
        <v>245</v>
      </c>
      <c r="M212" s="56" t="s">
        <v>281</v>
      </c>
      <c r="N212" s="56" t="s">
        <v>340</v>
      </c>
    </row>
    <row r="213" spans="1:14" s="29" customFormat="1" ht="54" hidden="1">
      <c r="A213" s="54"/>
      <c r="B213" s="55" t="s">
        <v>9</v>
      </c>
      <c r="C213" s="55">
        <v>992</v>
      </c>
      <c r="D213" s="56" t="s">
        <v>237</v>
      </c>
      <c r="E213" s="56" t="s">
        <v>235</v>
      </c>
      <c r="F213" s="56" t="s">
        <v>41</v>
      </c>
      <c r="G213" s="56"/>
      <c r="H213" s="86">
        <f>H214</f>
        <v>0</v>
      </c>
      <c r="I213" s="55"/>
      <c r="J213" s="55"/>
      <c r="K213" s="56"/>
      <c r="L213" s="56"/>
      <c r="M213" s="56"/>
      <c r="N213" s="56"/>
    </row>
    <row r="214" spans="1:14" s="29" customFormat="1" ht="40.5" hidden="1" customHeight="1">
      <c r="A214" s="54"/>
      <c r="B214" s="55" t="s">
        <v>10</v>
      </c>
      <c r="C214" s="55">
        <v>992</v>
      </c>
      <c r="D214" s="56" t="s">
        <v>237</v>
      </c>
      <c r="E214" s="56" t="s">
        <v>235</v>
      </c>
      <c r="F214" s="56" t="s">
        <v>135</v>
      </c>
      <c r="G214" s="56"/>
      <c r="H214" s="86">
        <f>H215</f>
        <v>0</v>
      </c>
      <c r="I214" s="55"/>
      <c r="J214" s="55"/>
      <c r="K214" s="56"/>
      <c r="L214" s="56"/>
      <c r="M214" s="56"/>
      <c r="N214" s="56"/>
    </row>
    <row r="215" spans="1:14" s="29" customFormat="1" ht="106.5" hidden="1" customHeight="1">
      <c r="A215" s="54"/>
      <c r="B215" s="55" t="s">
        <v>379</v>
      </c>
      <c r="C215" s="55">
        <v>992</v>
      </c>
      <c r="D215" s="56" t="s">
        <v>237</v>
      </c>
      <c r="E215" s="56" t="s">
        <v>235</v>
      </c>
      <c r="F215" s="56" t="s">
        <v>136</v>
      </c>
      <c r="G215" s="56"/>
      <c r="H215" s="86">
        <f>H216+H217</f>
        <v>0</v>
      </c>
      <c r="I215" s="55"/>
      <c r="J215" s="55"/>
      <c r="K215" s="56"/>
      <c r="L215" s="56"/>
      <c r="M215" s="56"/>
      <c r="N215" s="56"/>
    </row>
    <row r="216" spans="1:14" s="29" customFormat="1" ht="71.25" hidden="1" customHeight="1">
      <c r="A216" s="54"/>
      <c r="B216" s="55" t="s">
        <v>130</v>
      </c>
      <c r="C216" s="55">
        <v>992</v>
      </c>
      <c r="D216" s="56" t="s">
        <v>237</v>
      </c>
      <c r="E216" s="56" t="s">
        <v>235</v>
      </c>
      <c r="F216" s="56" t="s">
        <v>136</v>
      </c>
      <c r="G216" s="56" t="s">
        <v>418</v>
      </c>
      <c r="H216" s="86">
        <v>0</v>
      </c>
      <c r="I216" s="55"/>
      <c r="J216" s="55"/>
      <c r="K216" s="56"/>
      <c r="L216" s="56"/>
      <c r="M216" s="56"/>
      <c r="N216" s="56"/>
    </row>
    <row r="217" spans="1:14" s="29" customFormat="1" ht="72.75" hidden="1" customHeight="1">
      <c r="A217" s="54"/>
      <c r="B217" s="55" t="s">
        <v>11</v>
      </c>
      <c r="C217" s="55">
        <v>992</v>
      </c>
      <c r="D217" s="56" t="s">
        <v>237</v>
      </c>
      <c r="E217" s="56" t="s">
        <v>235</v>
      </c>
      <c r="F217" s="56" t="s">
        <v>136</v>
      </c>
      <c r="G217" s="56" t="s">
        <v>465</v>
      </c>
      <c r="H217" s="86"/>
      <c r="I217" s="55" t="s">
        <v>142</v>
      </c>
      <c r="J217" s="55"/>
      <c r="K217" s="56"/>
      <c r="L217" s="56"/>
      <c r="M217" s="56"/>
      <c r="N217" s="56"/>
    </row>
    <row r="218" spans="1:14" s="29" customFormat="1" ht="54" hidden="1">
      <c r="A218" s="54"/>
      <c r="B218" s="55" t="s">
        <v>615</v>
      </c>
      <c r="C218" s="55">
        <v>992</v>
      </c>
      <c r="D218" s="56" t="s">
        <v>237</v>
      </c>
      <c r="E218" s="56" t="s">
        <v>235</v>
      </c>
      <c r="F218" s="56" t="s">
        <v>42</v>
      </c>
      <c r="G218" s="56"/>
      <c r="H218" s="86">
        <f>H228</f>
        <v>0</v>
      </c>
      <c r="I218" s="32"/>
      <c r="J218" s="32"/>
    </row>
    <row r="219" spans="1:14" s="29" customFormat="1" ht="54.75" hidden="1" customHeight="1">
      <c r="A219" s="54"/>
      <c r="B219" s="55" t="s">
        <v>328</v>
      </c>
      <c r="C219" s="55">
        <v>992</v>
      </c>
      <c r="D219" s="56" t="s">
        <v>237</v>
      </c>
      <c r="E219" s="56" t="s">
        <v>235</v>
      </c>
      <c r="F219" s="56" t="s">
        <v>329</v>
      </c>
      <c r="G219" s="56"/>
      <c r="H219" s="86">
        <f>H220</f>
        <v>0</v>
      </c>
      <c r="I219" s="32"/>
      <c r="J219" s="32"/>
    </row>
    <row r="220" spans="1:14" s="29" customFormat="1" ht="21" hidden="1" customHeight="1">
      <c r="A220" s="54"/>
      <c r="B220" s="55" t="s">
        <v>239</v>
      </c>
      <c r="C220" s="55">
        <v>992</v>
      </c>
      <c r="D220" s="56" t="s">
        <v>237</v>
      </c>
      <c r="E220" s="56" t="s">
        <v>235</v>
      </c>
      <c r="F220" s="56" t="s">
        <v>329</v>
      </c>
      <c r="G220" s="56" t="s">
        <v>240</v>
      </c>
      <c r="H220" s="86">
        <f>300000-100000-200000</f>
        <v>0</v>
      </c>
      <c r="I220" s="32"/>
      <c r="J220" s="32"/>
    </row>
    <row r="221" spans="1:14" s="29" customFormat="1" ht="30" hidden="1" customHeight="1">
      <c r="A221" s="54"/>
      <c r="B221" s="55" t="s">
        <v>208</v>
      </c>
      <c r="C221" s="55">
        <v>992</v>
      </c>
      <c r="D221" s="56" t="s">
        <v>237</v>
      </c>
      <c r="E221" s="56" t="s">
        <v>235</v>
      </c>
      <c r="F221" s="56" t="s">
        <v>207</v>
      </c>
      <c r="G221" s="56"/>
      <c r="H221" s="86">
        <f>H222</f>
        <v>0</v>
      </c>
      <c r="I221" s="32"/>
      <c r="J221" s="32"/>
    </row>
    <row r="222" spans="1:14" s="29" customFormat="1" ht="36" hidden="1">
      <c r="A222" s="54"/>
      <c r="B222" s="102" t="s">
        <v>476</v>
      </c>
      <c r="C222" s="55">
        <v>992</v>
      </c>
      <c r="D222" s="56" t="s">
        <v>237</v>
      </c>
      <c r="E222" s="56" t="s">
        <v>235</v>
      </c>
      <c r="F222" s="56" t="s">
        <v>43</v>
      </c>
      <c r="G222" s="56"/>
      <c r="H222" s="86"/>
      <c r="I222" s="32"/>
      <c r="J222" s="32"/>
    </row>
    <row r="223" spans="1:14" s="29" customFormat="1" ht="36" hidden="1">
      <c r="A223" s="54"/>
      <c r="B223" s="55" t="str">
        <f>B188</f>
        <v>Расходы на передачу полномочий из поселений</v>
      </c>
      <c r="C223" s="55">
        <v>992</v>
      </c>
      <c r="D223" s="56" t="s">
        <v>237</v>
      </c>
      <c r="E223" s="56" t="s">
        <v>235</v>
      </c>
      <c r="F223" s="56" t="s">
        <v>43</v>
      </c>
      <c r="G223" s="56" t="s">
        <v>418</v>
      </c>
      <c r="H223" s="86"/>
      <c r="I223" s="32"/>
      <c r="J223" s="32"/>
    </row>
    <row r="224" spans="1:14" s="29" customFormat="1" ht="76.5" hidden="1" customHeight="1">
      <c r="A224" s="54"/>
      <c r="B224" s="55" t="s">
        <v>210</v>
      </c>
      <c r="C224" s="55">
        <v>992</v>
      </c>
      <c r="D224" s="56" t="s">
        <v>237</v>
      </c>
      <c r="E224" s="56" t="s">
        <v>235</v>
      </c>
      <c r="F224" s="56" t="s">
        <v>303</v>
      </c>
      <c r="G224" s="56"/>
      <c r="H224" s="86">
        <f>H225</f>
        <v>0</v>
      </c>
      <c r="I224" s="32"/>
      <c r="J224" s="32"/>
    </row>
    <row r="225" spans="1:10" s="29" customFormat="1" ht="18" hidden="1">
      <c r="A225" s="54"/>
      <c r="B225" s="55" t="s">
        <v>239</v>
      </c>
      <c r="C225" s="55">
        <v>992</v>
      </c>
      <c r="D225" s="56" t="s">
        <v>237</v>
      </c>
      <c r="E225" s="56" t="s">
        <v>235</v>
      </c>
      <c r="F225" s="56" t="s">
        <v>303</v>
      </c>
      <c r="G225" s="56" t="s">
        <v>240</v>
      </c>
      <c r="H225" s="86">
        <f>700000+100000-49772-100000-431378-172100-46750</f>
        <v>0</v>
      </c>
      <c r="I225" s="32"/>
      <c r="J225" s="32"/>
    </row>
    <row r="226" spans="1:10" s="29" customFormat="1" ht="18" hidden="1">
      <c r="A226" s="54"/>
      <c r="B226" s="55"/>
      <c r="C226" s="55">
        <v>992</v>
      </c>
      <c r="D226" s="56" t="s">
        <v>237</v>
      </c>
      <c r="E226" s="56" t="s">
        <v>235</v>
      </c>
      <c r="F226" s="56" t="s">
        <v>475</v>
      </c>
      <c r="G226" s="56" t="s">
        <v>418</v>
      </c>
      <c r="H226" s="86">
        <v>0</v>
      </c>
      <c r="I226" s="32"/>
      <c r="J226" s="32"/>
    </row>
    <row r="227" spans="1:10" s="29" customFormat="1" ht="36" hidden="1">
      <c r="A227" s="54"/>
      <c r="B227" s="91" t="s">
        <v>478</v>
      </c>
      <c r="C227" s="55">
        <v>992</v>
      </c>
      <c r="D227" s="56" t="s">
        <v>237</v>
      </c>
      <c r="E227" s="56" t="s">
        <v>235</v>
      </c>
      <c r="F227" s="56" t="s">
        <v>44</v>
      </c>
      <c r="G227" s="56"/>
      <c r="H227" s="86">
        <f>H228</f>
        <v>0</v>
      </c>
      <c r="I227" s="32"/>
      <c r="J227" s="32"/>
    </row>
    <row r="228" spans="1:10" s="29" customFormat="1" ht="36" hidden="1">
      <c r="A228" s="54"/>
      <c r="B228" s="55" t="str">
        <f>B223</f>
        <v>Расходы на передачу полномочий из поселений</v>
      </c>
      <c r="C228" s="55">
        <v>992</v>
      </c>
      <c r="D228" s="56" t="s">
        <v>237</v>
      </c>
      <c r="E228" s="56" t="s">
        <v>235</v>
      </c>
      <c r="F228" s="56" t="s">
        <v>44</v>
      </c>
      <c r="G228" s="56" t="s">
        <v>418</v>
      </c>
      <c r="H228" s="86">
        <v>0</v>
      </c>
      <c r="I228" s="32"/>
      <c r="J228" s="32"/>
    </row>
    <row r="229" spans="1:10" s="29" customFormat="1" ht="54">
      <c r="A229" s="54"/>
      <c r="B229" s="55" t="s">
        <v>9</v>
      </c>
      <c r="C229" s="55">
        <v>992</v>
      </c>
      <c r="D229" s="56" t="s">
        <v>237</v>
      </c>
      <c r="E229" s="56" t="s">
        <v>235</v>
      </c>
      <c r="F229" s="56" t="s">
        <v>41</v>
      </c>
      <c r="G229" s="56"/>
      <c r="H229" s="86">
        <f>H233+H240+H239</f>
        <v>11509000</v>
      </c>
      <c r="I229" s="32"/>
      <c r="J229" s="32"/>
    </row>
    <row r="230" spans="1:10" s="29" customFormat="1" ht="54.75" hidden="1" customHeight="1">
      <c r="A230" s="54"/>
      <c r="B230" s="55" t="s">
        <v>328</v>
      </c>
      <c r="C230" s="55">
        <v>992</v>
      </c>
      <c r="D230" s="56" t="s">
        <v>237</v>
      </c>
      <c r="E230" s="56" t="s">
        <v>235</v>
      </c>
      <c r="F230" s="56" t="s">
        <v>329</v>
      </c>
      <c r="G230" s="56"/>
      <c r="H230" s="86">
        <f>H231</f>
        <v>0</v>
      </c>
      <c r="I230" s="32"/>
      <c r="J230" s="32"/>
    </row>
    <row r="231" spans="1:10" s="29" customFormat="1" ht="21" hidden="1" customHeight="1">
      <c r="A231" s="54"/>
      <c r="B231" s="55" t="s">
        <v>239</v>
      </c>
      <c r="C231" s="55">
        <v>992</v>
      </c>
      <c r="D231" s="56" t="s">
        <v>237</v>
      </c>
      <c r="E231" s="56" t="s">
        <v>235</v>
      </c>
      <c r="F231" s="56" t="s">
        <v>329</v>
      </c>
      <c r="G231" s="56" t="s">
        <v>240</v>
      </c>
      <c r="H231" s="86">
        <f>300000-100000-200000</f>
        <v>0</v>
      </c>
      <c r="I231" s="32"/>
      <c r="J231" s="32"/>
    </row>
    <row r="232" spans="1:10" s="29" customFormat="1" ht="30" hidden="1" customHeight="1">
      <c r="A232" s="54"/>
      <c r="B232" s="55" t="s">
        <v>208</v>
      </c>
      <c r="C232" s="55">
        <v>992</v>
      </c>
      <c r="D232" s="56" t="s">
        <v>237</v>
      </c>
      <c r="E232" s="56" t="s">
        <v>235</v>
      </c>
      <c r="F232" s="56" t="s">
        <v>207</v>
      </c>
      <c r="G232" s="56"/>
      <c r="H232" s="86">
        <f>H233</f>
        <v>0</v>
      </c>
      <c r="I232" s="32"/>
      <c r="J232" s="32"/>
    </row>
    <row r="233" spans="1:10" s="29" customFormat="1" ht="36" hidden="1">
      <c r="A233" s="54"/>
      <c r="B233" s="102" t="s">
        <v>476</v>
      </c>
      <c r="C233" s="55">
        <v>992</v>
      </c>
      <c r="D233" s="56" t="s">
        <v>237</v>
      </c>
      <c r="E233" s="56" t="s">
        <v>235</v>
      </c>
      <c r="F233" s="56" t="s">
        <v>43</v>
      </c>
      <c r="G233" s="56"/>
      <c r="H233" s="86"/>
      <c r="I233" s="32"/>
      <c r="J233" s="32"/>
    </row>
    <row r="234" spans="1:10" s="29" customFormat="1" ht="54" hidden="1">
      <c r="A234" s="54"/>
      <c r="B234" s="55" t="str">
        <f>B201</f>
        <v>Закупка товаров, работ и услуг для обеспечения государственных (муниципальных)нужд</v>
      </c>
      <c r="C234" s="55">
        <v>992</v>
      </c>
      <c r="D234" s="56" t="s">
        <v>237</v>
      </c>
      <c r="E234" s="56" t="s">
        <v>235</v>
      </c>
      <c r="F234" s="56" t="s">
        <v>43</v>
      </c>
      <c r="G234" s="56" t="s">
        <v>418</v>
      </c>
      <c r="H234" s="86"/>
      <c r="I234" s="32"/>
      <c r="J234" s="32"/>
    </row>
    <row r="235" spans="1:10" s="29" customFormat="1" ht="76.5" hidden="1" customHeight="1">
      <c r="A235" s="54"/>
      <c r="B235" s="55" t="s">
        <v>210</v>
      </c>
      <c r="C235" s="55">
        <v>992</v>
      </c>
      <c r="D235" s="56" t="s">
        <v>237</v>
      </c>
      <c r="E235" s="56" t="s">
        <v>235</v>
      </c>
      <c r="F235" s="56" t="s">
        <v>303</v>
      </c>
      <c r="G235" s="56"/>
      <c r="H235" s="86">
        <f>H236</f>
        <v>0</v>
      </c>
      <c r="I235" s="32"/>
      <c r="J235" s="32"/>
    </row>
    <row r="236" spans="1:10" s="29" customFormat="1" ht="18" hidden="1">
      <c r="A236" s="54"/>
      <c r="B236" s="55" t="s">
        <v>239</v>
      </c>
      <c r="C236" s="55">
        <v>992</v>
      </c>
      <c r="D236" s="56" t="s">
        <v>237</v>
      </c>
      <c r="E236" s="56" t="s">
        <v>235</v>
      </c>
      <c r="F236" s="56" t="s">
        <v>303</v>
      </c>
      <c r="G236" s="56" t="s">
        <v>240</v>
      </c>
      <c r="H236" s="86">
        <f>700000+100000-49772-100000-431378-172100-46750</f>
        <v>0</v>
      </c>
      <c r="I236" s="32"/>
      <c r="J236" s="32"/>
    </row>
    <row r="237" spans="1:10" s="29" customFormat="1" ht="18" hidden="1">
      <c r="A237" s="54"/>
      <c r="B237" s="55"/>
      <c r="C237" s="55">
        <v>992</v>
      </c>
      <c r="D237" s="56" t="s">
        <v>237</v>
      </c>
      <c r="E237" s="56" t="s">
        <v>235</v>
      </c>
      <c r="F237" s="56" t="s">
        <v>475</v>
      </c>
      <c r="G237" s="56" t="s">
        <v>418</v>
      </c>
      <c r="H237" s="86">
        <v>0</v>
      </c>
      <c r="I237" s="32"/>
      <c r="J237" s="32"/>
    </row>
    <row r="238" spans="1:10" s="29" customFormat="1" ht="106.2" customHeight="1">
      <c r="A238" s="54"/>
      <c r="B238" s="91" t="s">
        <v>715</v>
      </c>
      <c r="C238" s="55">
        <v>992</v>
      </c>
      <c r="D238" s="56" t="s">
        <v>237</v>
      </c>
      <c r="E238" s="56" t="s">
        <v>235</v>
      </c>
      <c r="F238" s="56" t="s">
        <v>722</v>
      </c>
      <c r="G238" s="56"/>
      <c r="H238" s="86">
        <f>H239+H240</f>
        <v>11509000</v>
      </c>
      <c r="I238" s="32"/>
      <c r="J238" s="32"/>
    </row>
    <row r="239" spans="1:10" s="29" customFormat="1" ht="72">
      <c r="A239" s="54"/>
      <c r="B239" s="55" t="s">
        <v>86</v>
      </c>
      <c r="C239" s="55">
        <v>992</v>
      </c>
      <c r="D239" s="56" t="s">
        <v>237</v>
      </c>
      <c r="E239" s="56" t="s">
        <v>235</v>
      </c>
      <c r="F239" s="56" t="s">
        <v>722</v>
      </c>
      <c r="G239" s="56" t="s">
        <v>465</v>
      </c>
      <c r="H239" s="86">
        <f>10909000+600000</f>
        <v>11509000</v>
      </c>
      <c r="I239" s="32"/>
      <c r="J239" s="32"/>
    </row>
    <row r="240" spans="1:10" s="29" customFormat="1" ht="90" hidden="1">
      <c r="A240" s="54"/>
      <c r="B240" s="91" t="s">
        <v>715</v>
      </c>
      <c r="C240" s="55">
        <v>992</v>
      </c>
      <c r="D240" s="56" t="s">
        <v>237</v>
      </c>
      <c r="E240" s="56" t="s">
        <v>235</v>
      </c>
      <c r="F240" s="56" t="s">
        <v>722</v>
      </c>
      <c r="G240" s="56"/>
      <c r="H240" s="86"/>
      <c r="I240" s="32"/>
      <c r="J240" s="32"/>
    </row>
    <row r="241" spans="1:10" s="29" customFormat="1" ht="72" hidden="1">
      <c r="A241" s="54"/>
      <c r="B241" s="55" t="s">
        <v>86</v>
      </c>
      <c r="C241" s="55">
        <v>992</v>
      </c>
      <c r="D241" s="56" t="s">
        <v>237</v>
      </c>
      <c r="E241" s="56" t="s">
        <v>235</v>
      </c>
      <c r="F241" s="56" t="s">
        <v>723</v>
      </c>
      <c r="G241" s="56" t="s">
        <v>465</v>
      </c>
      <c r="H241" s="86"/>
      <c r="I241" s="32"/>
      <c r="J241" s="32"/>
    </row>
    <row r="242" spans="1:10" s="29" customFormat="1" ht="21" hidden="1" customHeight="1">
      <c r="A242" s="54"/>
      <c r="B242" s="91" t="s">
        <v>261</v>
      </c>
      <c r="C242" s="55">
        <v>992</v>
      </c>
      <c r="D242" s="56" t="s">
        <v>237</v>
      </c>
      <c r="E242" s="56" t="s">
        <v>235</v>
      </c>
      <c r="F242" s="56" t="s">
        <v>477</v>
      </c>
      <c r="G242" s="56" t="s">
        <v>465</v>
      </c>
      <c r="H242" s="86">
        <v>0</v>
      </c>
      <c r="I242" s="32"/>
      <c r="J242" s="32"/>
    </row>
    <row r="243" spans="1:10" s="29" customFormat="1" ht="54">
      <c r="A243" s="54"/>
      <c r="B243" s="55" t="s">
        <v>716</v>
      </c>
      <c r="C243" s="55">
        <v>992</v>
      </c>
      <c r="D243" s="56" t="s">
        <v>237</v>
      </c>
      <c r="E243" s="56" t="s">
        <v>235</v>
      </c>
      <c r="F243" s="56" t="s">
        <v>42</v>
      </c>
      <c r="G243" s="56"/>
      <c r="H243" s="86">
        <f>H247+H254+H253</f>
        <v>164700</v>
      </c>
      <c r="I243" s="32"/>
      <c r="J243" s="32"/>
    </row>
    <row r="244" spans="1:10" s="29" customFormat="1" ht="54.75" hidden="1" customHeight="1">
      <c r="A244" s="54"/>
      <c r="B244" s="55" t="s">
        <v>328</v>
      </c>
      <c r="C244" s="55">
        <v>992</v>
      </c>
      <c r="D244" s="56" t="s">
        <v>237</v>
      </c>
      <c r="E244" s="56" t="s">
        <v>235</v>
      </c>
      <c r="F244" s="56" t="s">
        <v>329</v>
      </c>
      <c r="G244" s="56"/>
      <c r="H244" s="86">
        <f>H245</f>
        <v>0</v>
      </c>
      <c r="I244" s="32"/>
      <c r="J244" s="32"/>
    </row>
    <row r="245" spans="1:10" s="29" customFormat="1" ht="21" hidden="1" customHeight="1">
      <c r="A245" s="54"/>
      <c r="B245" s="55" t="s">
        <v>239</v>
      </c>
      <c r="C245" s="55">
        <v>992</v>
      </c>
      <c r="D245" s="56" t="s">
        <v>237</v>
      </c>
      <c r="E245" s="56" t="s">
        <v>235</v>
      </c>
      <c r="F245" s="56" t="s">
        <v>329</v>
      </c>
      <c r="G245" s="56" t="s">
        <v>240</v>
      </c>
      <c r="H245" s="86">
        <f>300000-100000-200000</f>
        <v>0</v>
      </c>
      <c r="I245" s="32"/>
      <c r="J245" s="32"/>
    </row>
    <row r="246" spans="1:10" s="29" customFormat="1" ht="30" hidden="1" customHeight="1">
      <c r="A246" s="54"/>
      <c r="B246" s="55" t="s">
        <v>208</v>
      </c>
      <c r="C246" s="55">
        <v>992</v>
      </c>
      <c r="D246" s="56" t="s">
        <v>237</v>
      </c>
      <c r="E246" s="56" t="s">
        <v>235</v>
      </c>
      <c r="F246" s="56" t="s">
        <v>207</v>
      </c>
      <c r="G246" s="56"/>
      <c r="H246" s="86">
        <f>H247</f>
        <v>0</v>
      </c>
      <c r="I246" s="32"/>
      <c r="J246" s="32"/>
    </row>
    <row r="247" spans="1:10" s="29" customFormat="1" ht="36" hidden="1">
      <c r="A247" s="54"/>
      <c r="B247" s="102" t="s">
        <v>476</v>
      </c>
      <c r="C247" s="55">
        <v>992</v>
      </c>
      <c r="D247" s="56" t="s">
        <v>237</v>
      </c>
      <c r="E247" s="56" t="s">
        <v>235</v>
      </c>
      <c r="F247" s="56" t="s">
        <v>43</v>
      </c>
      <c r="G247" s="56"/>
      <c r="H247" s="86"/>
      <c r="I247" s="32"/>
      <c r="J247" s="32"/>
    </row>
    <row r="248" spans="1:10" s="29" customFormat="1" ht="54" hidden="1">
      <c r="A248" s="54"/>
      <c r="B248" s="55" t="str">
        <f>B213</f>
        <v>Капитальные вложения (бюджетные инвестиции) в объекты муниципальной собственности</v>
      </c>
      <c r="C248" s="55">
        <v>992</v>
      </c>
      <c r="D248" s="56" t="s">
        <v>237</v>
      </c>
      <c r="E248" s="56" t="s">
        <v>235</v>
      </c>
      <c r="F248" s="56" t="s">
        <v>43</v>
      </c>
      <c r="G248" s="56" t="s">
        <v>418</v>
      </c>
      <c r="H248" s="86"/>
      <c r="I248" s="32"/>
      <c r="J248" s="32"/>
    </row>
    <row r="249" spans="1:10" s="29" customFormat="1" ht="76.5" hidden="1" customHeight="1">
      <c r="A249" s="54"/>
      <c r="B249" s="55" t="s">
        <v>210</v>
      </c>
      <c r="C249" s="55">
        <v>992</v>
      </c>
      <c r="D249" s="56" t="s">
        <v>237</v>
      </c>
      <c r="E249" s="56" t="s">
        <v>235</v>
      </c>
      <c r="F249" s="56" t="s">
        <v>303</v>
      </c>
      <c r="G249" s="56"/>
      <c r="H249" s="86">
        <f>H250</f>
        <v>0</v>
      </c>
      <c r="I249" s="32"/>
      <c r="J249" s="32"/>
    </row>
    <row r="250" spans="1:10" s="29" customFormat="1" ht="18" hidden="1">
      <c r="A250" s="54"/>
      <c r="B250" s="55" t="s">
        <v>239</v>
      </c>
      <c r="C250" s="55">
        <v>992</v>
      </c>
      <c r="D250" s="56" t="s">
        <v>237</v>
      </c>
      <c r="E250" s="56" t="s">
        <v>235</v>
      </c>
      <c r="F250" s="56" t="s">
        <v>303</v>
      </c>
      <c r="G250" s="56" t="s">
        <v>240</v>
      </c>
      <c r="H250" s="86">
        <f>700000+100000-49772-100000-431378-172100-46750</f>
        <v>0</v>
      </c>
      <c r="I250" s="32"/>
      <c r="J250" s="32"/>
    </row>
    <row r="251" spans="1:10" s="29" customFormat="1" ht="18" hidden="1">
      <c r="A251" s="54"/>
      <c r="B251" s="55"/>
      <c r="C251" s="55">
        <v>992</v>
      </c>
      <c r="D251" s="56" t="s">
        <v>237</v>
      </c>
      <c r="E251" s="56" t="s">
        <v>235</v>
      </c>
      <c r="F251" s="56" t="s">
        <v>475</v>
      </c>
      <c r="G251" s="56" t="s">
        <v>418</v>
      </c>
      <c r="H251" s="86">
        <v>0</v>
      </c>
      <c r="I251" s="32"/>
      <c r="J251" s="32"/>
    </row>
    <row r="252" spans="1:10" s="29" customFormat="1" ht="36">
      <c r="A252" s="54"/>
      <c r="B252" s="91" t="s">
        <v>476</v>
      </c>
      <c r="C252" s="55">
        <v>992</v>
      </c>
      <c r="D252" s="56" t="s">
        <v>237</v>
      </c>
      <c r="E252" s="56" t="s">
        <v>235</v>
      </c>
      <c r="F252" s="56" t="s">
        <v>43</v>
      </c>
      <c r="G252" s="56"/>
      <c r="H252" s="86">
        <f>H253</f>
        <v>68500</v>
      </c>
      <c r="I252" s="32"/>
      <c r="J252" s="32"/>
    </row>
    <row r="253" spans="1:10" s="29" customFormat="1" ht="60.6" customHeight="1">
      <c r="A253" s="54"/>
      <c r="B253" s="55" t="str">
        <f>B201</f>
        <v>Закупка товаров, работ и услуг для обеспечения государственных (муниципальных)нужд</v>
      </c>
      <c r="C253" s="55">
        <v>992</v>
      </c>
      <c r="D253" s="56" t="s">
        <v>237</v>
      </c>
      <c r="E253" s="56" t="s">
        <v>235</v>
      </c>
      <c r="F253" s="56" t="s">
        <v>43</v>
      </c>
      <c r="G253" s="56" t="s">
        <v>418</v>
      </c>
      <c r="H253" s="86">
        <v>68500</v>
      </c>
      <c r="I253" s="32"/>
      <c r="J253" s="32"/>
    </row>
    <row r="254" spans="1:10" s="29" customFormat="1" ht="45.6" customHeight="1">
      <c r="A254" s="54"/>
      <c r="B254" s="91" t="s">
        <v>718</v>
      </c>
      <c r="C254" s="55">
        <v>992</v>
      </c>
      <c r="D254" s="56" t="s">
        <v>237</v>
      </c>
      <c r="E254" s="56" t="s">
        <v>235</v>
      </c>
      <c r="F254" s="56" t="s">
        <v>717</v>
      </c>
      <c r="G254" s="56"/>
      <c r="H254" s="86">
        <f>H255</f>
        <v>96200</v>
      </c>
      <c r="I254" s="32"/>
      <c r="J254" s="32"/>
    </row>
    <row r="255" spans="1:10" s="29" customFormat="1" ht="72">
      <c r="A255" s="54"/>
      <c r="B255" s="55" t="s">
        <v>86</v>
      </c>
      <c r="C255" s="55">
        <v>992</v>
      </c>
      <c r="D255" s="56" t="s">
        <v>237</v>
      </c>
      <c r="E255" s="56" t="s">
        <v>235</v>
      </c>
      <c r="F255" s="56" t="s">
        <v>717</v>
      </c>
      <c r="G255" s="56" t="s">
        <v>465</v>
      </c>
      <c r="H255" s="86">
        <f>40000+56200</f>
        <v>96200</v>
      </c>
      <c r="I255" s="32"/>
      <c r="J255" s="32"/>
    </row>
    <row r="256" spans="1:10" s="29" customFormat="1" ht="22.2" customHeight="1">
      <c r="A256" s="59"/>
      <c r="B256" s="55" t="s">
        <v>263</v>
      </c>
      <c r="C256" s="55">
        <v>992</v>
      </c>
      <c r="D256" s="56" t="s">
        <v>237</v>
      </c>
      <c r="E256" s="56" t="s">
        <v>249</v>
      </c>
      <c r="F256" s="56"/>
      <c r="G256" s="56"/>
      <c r="H256" s="86">
        <f>H261+H277</f>
        <v>1438133.01</v>
      </c>
      <c r="I256" s="60"/>
      <c r="J256" s="60"/>
    </row>
    <row r="257" spans="1:10" s="29" customFormat="1" ht="18" hidden="1">
      <c r="A257" s="54"/>
      <c r="B257" s="55" t="s">
        <v>294</v>
      </c>
      <c r="C257" s="55">
        <v>992</v>
      </c>
      <c r="D257" s="56" t="s">
        <v>237</v>
      </c>
      <c r="E257" s="56" t="s">
        <v>249</v>
      </c>
      <c r="F257" s="56" t="s">
        <v>295</v>
      </c>
      <c r="G257" s="56"/>
      <c r="H257" s="86">
        <f>H258</f>
        <v>0</v>
      </c>
      <c r="I257" s="32"/>
      <c r="J257" s="32"/>
    </row>
    <row r="258" spans="1:10" s="29" customFormat="1" ht="54" hidden="1">
      <c r="A258" s="54"/>
      <c r="B258" s="55" t="s">
        <v>304</v>
      </c>
      <c r="C258" s="55">
        <v>992</v>
      </c>
      <c r="D258" s="56" t="s">
        <v>237</v>
      </c>
      <c r="E258" s="56" t="s">
        <v>249</v>
      </c>
      <c r="F258" s="56" t="s">
        <v>305</v>
      </c>
      <c r="G258" s="56"/>
      <c r="H258" s="86">
        <f>H259+H260</f>
        <v>0</v>
      </c>
      <c r="I258" s="32"/>
      <c r="J258" s="32"/>
    </row>
    <row r="259" spans="1:10" s="29" customFormat="1" ht="18" hidden="1">
      <c r="A259" s="54"/>
      <c r="B259" s="55" t="s">
        <v>261</v>
      </c>
      <c r="C259" s="55">
        <v>992</v>
      </c>
      <c r="D259" s="56" t="s">
        <v>237</v>
      </c>
      <c r="E259" s="56" t="s">
        <v>249</v>
      </c>
      <c r="F259" s="56" t="s">
        <v>305</v>
      </c>
      <c r="G259" s="56" t="s">
        <v>258</v>
      </c>
      <c r="H259" s="86"/>
      <c r="I259" s="32"/>
      <c r="J259" s="32"/>
    </row>
    <row r="260" spans="1:10" s="29" customFormat="1" ht="18" hidden="1">
      <c r="A260" s="54"/>
      <c r="B260" s="55" t="s">
        <v>239</v>
      </c>
      <c r="C260" s="55">
        <v>992</v>
      </c>
      <c r="D260" s="56" t="s">
        <v>237</v>
      </c>
      <c r="E260" s="56" t="s">
        <v>249</v>
      </c>
      <c r="F260" s="56" t="s">
        <v>305</v>
      </c>
      <c r="G260" s="56" t="s">
        <v>240</v>
      </c>
      <c r="H260" s="86"/>
      <c r="I260" s="32"/>
      <c r="J260" s="32"/>
    </row>
    <row r="261" spans="1:10" s="29" customFormat="1" ht="22.8" customHeight="1">
      <c r="A261" s="54"/>
      <c r="B261" s="55" t="s">
        <v>617</v>
      </c>
      <c r="C261" s="55">
        <v>992</v>
      </c>
      <c r="D261" s="56" t="s">
        <v>237</v>
      </c>
      <c r="E261" s="56" t="s">
        <v>249</v>
      </c>
      <c r="F261" s="56" t="s">
        <v>45</v>
      </c>
      <c r="G261" s="56"/>
      <c r="H261" s="86">
        <f>H262+H269+H273+H275</f>
        <v>1225633.01</v>
      </c>
      <c r="I261" s="32"/>
      <c r="J261" s="32"/>
    </row>
    <row r="262" spans="1:10" s="29" customFormat="1" ht="38.4" customHeight="1">
      <c r="A262" s="54"/>
      <c r="B262" s="90" t="s">
        <v>482</v>
      </c>
      <c r="C262" s="55">
        <v>992</v>
      </c>
      <c r="D262" s="56" t="s">
        <v>237</v>
      </c>
      <c r="E262" s="56" t="s">
        <v>249</v>
      </c>
      <c r="F262" s="56" t="s">
        <v>46</v>
      </c>
      <c r="G262" s="56"/>
      <c r="H262" s="86">
        <f>H263+H265</f>
        <v>236700</v>
      </c>
      <c r="I262" s="32"/>
      <c r="J262" s="32"/>
    </row>
    <row r="263" spans="1:10" s="29" customFormat="1" ht="58.8" customHeight="1">
      <c r="A263" s="54"/>
      <c r="B263" s="55" t="str">
        <f>B201</f>
        <v>Закупка товаров, работ и услуг для обеспечения государственных (муниципальных)нужд</v>
      </c>
      <c r="C263" s="55">
        <v>992</v>
      </c>
      <c r="D263" s="56" t="s">
        <v>237</v>
      </c>
      <c r="E263" s="56" t="s">
        <v>249</v>
      </c>
      <c r="F263" s="56" t="s">
        <v>46</v>
      </c>
      <c r="G263" s="56" t="s">
        <v>418</v>
      </c>
      <c r="H263" s="86">
        <f>200500+36200</f>
        <v>236700</v>
      </c>
      <c r="I263" s="32"/>
      <c r="J263" s="32"/>
    </row>
    <row r="264" spans="1:10" s="29" customFormat="1" ht="21" hidden="1" customHeight="1">
      <c r="A264" s="54"/>
      <c r="B264" s="91" t="s">
        <v>421</v>
      </c>
      <c r="C264" s="55">
        <v>992</v>
      </c>
      <c r="D264" s="56" t="s">
        <v>237</v>
      </c>
      <c r="E264" s="56" t="s">
        <v>249</v>
      </c>
      <c r="F264" s="56" t="s">
        <v>481</v>
      </c>
      <c r="G264" s="56" t="s">
        <v>420</v>
      </c>
      <c r="H264" s="86">
        <v>0</v>
      </c>
      <c r="I264" s="32"/>
      <c r="J264" s="32"/>
    </row>
    <row r="265" spans="1:10" s="29" customFormat="1" ht="18" hidden="1">
      <c r="A265" s="54"/>
      <c r="B265" s="55" t="s">
        <v>421</v>
      </c>
      <c r="C265" s="55">
        <v>992</v>
      </c>
      <c r="D265" s="56" t="s">
        <v>237</v>
      </c>
      <c r="E265" s="56" t="s">
        <v>249</v>
      </c>
      <c r="F265" s="56" t="s">
        <v>46</v>
      </c>
      <c r="G265" s="56" t="s">
        <v>420</v>
      </c>
      <c r="H265" s="86"/>
      <c r="I265" s="32"/>
      <c r="J265" s="32"/>
    </row>
    <row r="266" spans="1:10" s="29" customFormat="1" ht="36" hidden="1">
      <c r="A266" s="54"/>
      <c r="B266" s="55" t="s">
        <v>360</v>
      </c>
      <c r="C266" s="55">
        <v>992</v>
      </c>
      <c r="D266" s="56" t="s">
        <v>237</v>
      </c>
      <c r="E266" s="56" t="s">
        <v>249</v>
      </c>
      <c r="F266" s="56" t="s">
        <v>72</v>
      </c>
      <c r="G266" s="56"/>
      <c r="H266" s="86">
        <f>H267+H268</f>
        <v>0</v>
      </c>
      <c r="I266" s="32"/>
      <c r="J266" s="32"/>
    </row>
    <row r="267" spans="1:10" s="29" customFormat="1" ht="54" hidden="1">
      <c r="A267" s="54"/>
      <c r="B267" s="55" t="str">
        <f>B263</f>
        <v>Закупка товаров, работ и услуг для обеспечения государственных (муниципальных)нужд</v>
      </c>
      <c r="C267" s="55">
        <v>992</v>
      </c>
      <c r="D267" s="56" t="s">
        <v>237</v>
      </c>
      <c r="E267" s="56" t="s">
        <v>249</v>
      </c>
      <c r="F267" s="56" t="s">
        <v>72</v>
      </c>
      <c r="G267" s="56" t="s">
        <v>418</v>
      </c>
      <c r="H267" s="86"/>
      <c r="I267" s="32"/>
      <c r="J267" s="32"/>
    </row>
    <row r="268" spans="1:10" s="29" customFormat="1" ht="33" hidden="1" customHeight="1">
      <c r="A268" s="54"/>
      <c r="B268" s="55" t="str">
        <f>B264</f>
        <v>Иные бюджетные ассигнования</v>
      </c>
      <c r="C268" s="55">
        <v>992</v>
      </c>
      <c r="D268" s="56" t="s">
        <v>237</v>
      </c>
      <c r="E268" s="56" t="s">
        <v>249</v>
      </c>
      <c r="F268" s="56" t="s">
        <v>72</v>
      </c>
      <c r="G268" s="56" t="s">
        <v>420</v>
      </c>
      <c r="H268" s="86"/>
      <c r="I268" s="32"/>
      <c r="J268" s="32"/>
    </row>
    <row r="269" spans="1:10" s="29" customFormat="1" ht="54">
      <c r="A269" s="54"/>
      <c r="B269" s="55" t="s">
        <v>308</v>
      </c>
      <c r="C269" s="55">
        <v>992</v>
      </c>
      <c r="D269" s="56" t="s">
        <v>237</v>
      </c>
      <c r="E269" s="56" t="s">
        <v>249</v>
      </c>
      <c r="F269" s="56" t="s">
        <v>47</v>
      </c>
      <c r="G269" s="56"/>
      <c r="H269" s="86">
        <f>H271+H272+H270</f>
        <v>418933.01</v>
      </c>
      <c r="I269" s="32"/>
      <c r="J269" s="32"/>
    </row>
    <row r="270" spans="1:10" s="29" customFormat="1" ht="63" customHeight="1">
      <c r="A270" s="54"/>
      <c r="B270" s="55" t="str">
        <f>B263</f>
        <v>Закупка товаров, работ и услуг для обеспечения государственных (муниципальных)нужд</v>
      </c>
      <c r="C270" s="55">
        <v>992</v>
      </c>
      <c r="D270" s="56" t="s">
        <v>237</v>
      </c>
      <c r="E270" s="56" t="s">
        <v>249</v>
      </c>
      <c r="F270" s="56" t="s">
        <v>47</v>
      </c>
      <c r="G270" s="56" t="s">
        <v>418</v>
      </c>
      <c r="H270" s="86">
        <f>242397+21000+5000+130000+5000+201300-147100-70000+21336.01</f>
        <v>408933.01</v>
      </c>
      <c r="I270" s="32"/>
      <c r="J270" s="32"/>
    </row>
    <row r="271" spans="1:10" s="29" customFormat="1" ht="27.6" customHeight="1">
      <c r="A271" s="54"/>
      <c r="B271" s="55" t="str">
        <f>B70</f>
        <v>Иные бюджетные ассигнования</v>
      </c>
      <c r="C271" s="55">
        <v>992</v>
      </c>
      <c r="D271" s="56" t="s">
        <v>237</v>
      </c>
      <c r="E271" s="56" t="s">
        <v>249</v>
      </c>
      <c r="F271" s="56" t="s">
        <v>47</v>
      </c>
      <c r="G271" s="56" t="s">
        <v>420</v>
      </c>
      <c r="H271" s="86">
        <v>10000</v>
      </c>
      <c r="I271" s="32"/>
      <c r="J271" s="32"/>
    </row>
    <row r="272" spans="1:10" s="29" customFormat="1" ht="13.8" hidden="1" customHeight="1">
      <c r="A272" s="54"/>
      <c r="B272" s="55" t="str">
        <f>B70</f>
        <v>Иные бюджетные ассигнования</v>
      </c>
      <c r="C272" s="55">
        <v>992</v>
      </c>
      <c r="D272" s="56" t="s">
        <v>237</v>
      </c>
      <c r="E272" s="56" t="s">
        <v>249</v>
      </c>
      <c r="F272" s="56" t="s">
        <v>47</v>
      </c>
      <c r="G272" s="56" t="s">
        <v>420</v>
      </c>
      <c r="H272" s="86">
        <v>0</v>
      </c>
      <c r="I272" s="32"/>
      <c r="J272" s="32"/>
    </row>
    <row r="273" spans="1:10" s="29" customFormat="1" ht="30" customHeight="1">
      <c r="A273" s="54"/>
      <c r="B273" s="55" t="s">
        <v>330</v>
      </c>
      <c r="C273" s="55">
        <v>992</v>
      </c>
      <c r="D273" s="56" t="s">
        <v>237</v>
      </c>
      <c r="E273" s="56" t="s">
        <v>249</v>
      </c>
      <c r="F273" s="56" t="s">
        <v>73</v>
      </c>
      <c r="G273" s="56"/>
      <c r="H273" s="86">
        <f>H274</f>
        <v>20000</v>
      </c>
      <c r="I273" s="32"/>
      <c r="J273" s="32"/>
    </row>
    <row r="274" spans="1:10" s="29" customFormat="1" ht="63" customHeight="1">
      <c r="A274" s="54"/>
      <c r="B274" s="55" t="str">
        <f>B270</f>
        <v>Закупка товаров, работ и услуг для обеспечения государственных (муниципальных)нужд</v>
      </c>
      <c r="C274" s="55">
        <v>992</v>
      </c>
      <c r="D274" s="56" t="s">
        <v>237</v>
      </c>
      <c r="E274" s="56" t="s">
        <v>249</v>
      </c>
      <c r="F274" s="56" t="s">
        <v>73</v>
      </c>
      <c r="G274" s="56" t="s">
        <v>418</v>
      </c>
      <c r="H274" s="86">
        <f>20000+30000-30000</f>
        <v>20000</v>
      </c>
      <c r="I274" s="32"/>
      <c r="J274" s="32"/>
    </row>
    <row r="275" spans="1:10" s="29" customFormat="1" ht="61.8" customHeight="1">
      <c r="A275" s="54"/>
      <c r="B275" s="55" t="s">
        <v>600</v>
      </c>
      <c r="C275" s="55">
        <v>992</v>
      </c>
      <c r="D275" s="56" t="s">
        <v>237</v>
      </c>
      <c r="E275" s="56" t="s">
        <v>249</v>
      </c>
      <c r="F275" s="56" t="s">
        <v>736</v>
      </c>
      <c r="G275" s="56"/>
      <c r="H275" s="86">
        <f>H276</f>
        <v>550000</v>
      </c>
      <c r="I275" s="32"/>
      <c r="J275" s="32"/>
    </row>
    <row r="276" spans="1:10" s="29" customFormat="1" ht="61.2" customHeight="1">
      <c r="A276" s="54"/>
      <c r="B276" s="55" t="str">
        <f>B270</f>
        <v>Закупка товаров, работ и услуг для обеспечения государственных (муниципальных)нужд</v>
      </c>
      <c r="C276" s="55">
        <v>992</v>
      </c>
      <c r="D276" s="56" t="s">
        <v>237</v>
      </c>
      <c r="E276" s="56" t="s">
        <v>249</v>
      </c>
      <c r="F276" s="56" t="s">
        <v>736</v>
      </c>
      <c r="G276" s="56" t="s">
        <v>418</v>
      </c>
      <c r="H276" s="86">
        <v>550000</v>
      </c>
      <c r="I276" s="32"/>
      <c r="J276" s="32"/>
    </row>
    <row r="277" spans="1:10" s="29" customFormat="1" ht="54">
      <c r="A277" s="54"/>
      <c r="B277" s="55" t="s">
        <v>435</v>
      </c>
      <c r="C277" s="55">
        <v>992</v>
      </c>
      <c r="D277" s="56" t="s">
        <v>713</v>
      </c>
      <c r="E277" s="56" t="s">
        <v>249</v>
      </c>
      <c r="F277" s="56" t="s">
        <v>714</v>
      </c>
      <c r="G277" s="56"/>
      <c r="H277" s="86">
        <f>H278</f>
        <v>212500</v>
      </c>
      <c r="I277" s="32"/>
      <c r="J277" s="32"/>
    </row>
    <row r="278" spans="1:10" s="29" customFormat="1" ht="72">
      <c r="A278" s="54"/>
      <c r="B278" s="55" t="s">
        <v>370</v>
      </c>
      <c r="C278" s="55">
        <v>992</v>
      </c>
      <c r="D278" s="56" t="s">
        <v>237</v>
      </c>
      <c r="E278" s="56" t="s">
        <v>249</v>
      </c>
      <c r="F278" s="56" t="s">
        <v>712</v>
      </c>
      <c r="G278" s="56"/>
      <c r="H278" s="86">
        <f>H279+H280</f>
        <v>212500</v>
      </c>
      <c r="I278" s="32"/>
      <c r="J278" s="32"/>
    </row>
    <row r="279" spans="1:10" s="29" customFormat="1" ht="61.8" customHeight="1">
      <c r="A279" s="54"/>
      <c r="B279" s="55" t="str">
        <f>B201</f>
        <v>Закупка товаров, работ и услуг для обеспечения государственных (муниципальных)нужд</v>
      </c>
      <c r="C279" s="55">
        <v>992</v>
      </c>
      <c r="D279" s="56" t="s">
        <v>237</v>
      </c>
      <c r="E279" s="56" t="s">
        <v>249</v>
      </c>
      <c r="F279" s="56" t="s">
        <v>712</v>
      </c>
      <c r="G279" s="56" t="s">
        <v>418</v>
      </c>
      <c r="H279" s="86">
        <f>200000+12500</f>
        <v>212500</v>
      </c>
      <c r="I279" s="32"/>
      <c r="J279" s="32"/>
    </row>
    <row r="280" spans="1:10" s="29" customFormat="1" ht="43.2" hidden="1" customHeight="1">
      <c r="A280" s="54"/>
      <c r="B280" s="55" t="s">
        <v>2</v>
      </c>
      <c r="C280" s="55">
        <v>992</v>
      </c>
      <c r="D280" s="56" t="s">
        <v>237</v>
      </c>
      <c r="E280" s="56" t="s">
        <v>249</v>
      </c>
      <c r="F280" s="56" t="s">
        <v>712</v>
      </c>
      <c r="G280" s="56" t="s">
        <v>1</v>
      </c>
      <c r="H280" s="86"/>
      <c r="I280" s="32"/>
      <c r="J280" s="32"/>
    </row>
    <row r="281" spans="1:10" s="29" customFormat="1" ht="18" hidden="1">
      <c r="A281" s="54"/>
      <c r="B281" s="55" t="s">
        <v>330</v>
      </c>
      <c r="C281" s="55">
        <v>992</v>
      </c>
      <c r="D281" s="56" t="s">
        <v>237</v>
      </c>
      <c r="E281" s="56" t="s">
        <v>249</v>
      </c>
      <c r="F281" s="56" t="s">
        <v>331</v>
      </c>
      <c r="G281" s="56"/>
      <c r="H281" s="86">
        <f>H282</f>
        <v>0</v>
      </c>
      <c r="I281" s="32"/>
      <c r="J281" s="32"/>
    </row>
    <row r="282" spans="1:10" s="29" customFormat="1" ht="18" hidden="1">
      <c r="A282" s="54"/>
      <c r="B282" s="55" t="s">
        <v>399</v>
      </c>
      <c r="C282" s="55">
        <v>992</v>
      </c>
      <c r="D282" s="56" t="s">
        <v>237</v>
      </c>
      <c r="E282" s="56" t="s">
        <v>249</v>
      </c>
      <c r="F282" s="56" t="s">
        <v>307</v>
      </c>
      <c r="G282" s="56" t="s">
        <v>204</v>
      </c>
      <c r="H282" s="86"/>
      <c r="I282" s="32"/>
      <c r="J282" s="32"/>
    </row>
    <row r="283" spans="1:10" s="29" customFormat="1" ht="54" hidden="1" customHeight="1">
      <c r="A283" s="54"/>
      <c r="B283" s="55" t="s">
        <v>308</v>
      </c>
      <c r="C283" s="55">
        <v>992</v>
      </c>
      <c r="D283" s="56" t="s">
        <v>237</v>
      </c>
      <c r="E283" s="56" t="s">
        <v>249</v>
      </c>
      <c r="F283" s="56" t="s">
        <v>309</v>
      </c>
      <c r="G283" s="56"/>
      <c r="H283" s="86">
        <f>H284</f>
        <v>0</v>
      </c>
      <c r="I283" s="32"/>
      <c r="J283" s="32"/>
    </row>
    <row r="284" spans="1:10" s="29" customFormat="1" ht="32.25" hidden="1" customHeight="1">
      <c r="A284" s="54"/>
      <c r="B284" s="55" t="s">
        <v>239</v>
      </c>
      <c r="C284" s="55">
        <v>992</v>
      </c>
      <c r="D284" s="56" t="s">
        <v>237</v>
      </c>
      <c r="E284" s="56" t="s">
        <v>249</v>
      </c>
      <c r="F284" s="56" t="s">
        <v>309</v>
      </c>
      <c r="G284" s="56" t="s">
        <v>240</v>
      </c>
      <c r="H284" s="86">
        <v>0</v>
      </c>
      <c r="I284" s="32"/>
      <c r="J284" s="32"/>
    </row>
    <row r="285" spans="1:10" s="29" customFormat="1" ht="64.5" hidden="1" customHeight="1">
      <c r="A285" s="54"/>
      <c r="B285" s="55" t="s">
        <v>310</v>
      </c>
      <c r="C285" s="55">
        <v>992</v>
      </c>
      <c r="D285" s="56" t="s">
        <v>237</v>
      </c>
      <c r="E285" s="56" t="s">
        <v>249</v>
      </c>
      <c r="F285" s="56" t="s">
        <v>311</v>
      </c>
      <c r="G285" s="56"/>
      <c r="H285" s="86">
        <f>H286</f>
        <v>0</v>
      </c>
      <c r="I285" s="32"/>
      <c r="J285" s="32"/>
    </row>
    <row r="286" spans="1:10" s="29" customFormat="1" ht="18.75" hidden="1" customHeight="1">
      <c r="A286" s="54"/>
      <c r="B286" s="55" t="s">
        <v>239</v>
      </c>
      <c r="C286" s="55">
        <v>992</v>
      </c>
      <c r="D286" s="56" t="s">
        <v>237</v>
      </c>
      <c r="E286" s="56" t="s">
        <v>249</v>
      </c>
      <c r="F286" s="56" t="s">
        <v>311</v>
      </c>
      <c r="G286" s="56" t="s">
        <v>240</v>
      </c>
      <c r="H286" s="86"/>
      <c r="I286" s="32"/>
      <c r="J286" s="32"/>
    </row>
    <row r="287" spans="1:10" s="29" customFormat="1" ht="54" hidden="1">
      <c r="A287" s="54"/>
      <c r="B287" s="55" t="s">
        <v>419</v>
      </c>
      <c r="C287" s="55">
        <v>992</v>
      </c>
      <c r="D287" s="56" t="s">
        <v>237</v>
      </c>
      <c r="E287" s="56" t="s">
        <v>249</v>
      </c>
      <c r="F287" s="56" t="s">
        <v>616</v>
      </c>
      <c r="G287" s="56" t="s">
        <v>418</v>
      </c>
      <c r="H287" s="86">
        <v>0</v>
      </c>
      <c r="I287" s="32"/>
      <c r="J287" s="32"/>
    </row>
    <row r="288" spans="1:10" s="29" customFormat="1" ht="21" hidden="1" customHeight="1">
      <c r="A288" s="54"/>
      <c r="B288" s="91" t="s">
        <v>261</v>
      </c>
      <c r="C288" s="55">
        <v>992</v>
      </c>
      <c r="D288" s="56" t="s">
        <v>237</v>
      </c>
      <c r="E288" s="56" t="s">
        <v>249</v>
      </c>
      <c r="F288" s="56" t="s">
        <v>486</v>
      </c>
      <c r="G288" s="56" t="s">
        <v>465</v>
      </c>
      <c r="H288" s="86">
        <v>0</v>
      </c>
      <c r="I288" s="32"/>
      <c r="J288" s="32"/>
    </row>
    <row r="289" spans="1:10" s="29" customFormat="1" ht="77.25" hidden="1" customHeight="1">
      <c r="A289" s="54"/>
      <c r="B289" s="55" t="s">
        <v>370</v>
      </c>
      <c r="C289" s="55">
        <v>992</v>
      </c>
      <c r="D289" s="56" t="s">
        <v>237</v>
      </c>
      <c r="E289" s="56" t="s">
        <v>249</v>
      </c>
      <c r="F289" s="56" t="s">
        <v>583</v>
      </c>
      <c r="G289" s="56"/>
      <c r="H289" s="86">
        <f>H290</f>
        <v>0</v>
      </c>
      <c r="I289" s="32"/>
      <c r="J289" s="32"/>
    </row>
    <row r="290" spans="1:10" s="29" customFormat="1" ht="54" hidden="1">
      <c r="A290" s="54"/>
      <c r="B290" s="55" t="s">
        <v>419</v>
      </c>
      <c r="C290" s="55">
        <v>992</v>
      </c>
      <c r="D290" s="56" t="s">
        <v>237</v>
      </c>
      <c r="E290" s="56" t="s">
        <v>249</v>
      </c>
      <c r="F290" s="56" t="s">
        <v>583</v>
      </c>
      <c r="G290" s="56" t="s">
        <v>418</v>
      </c>
      <c r="H290" s="86">
        <v>0</v>
      </c>
      <c r="I290" s="32"/>
      <c r="J290" s="32"/>
    </row>
    <row r="291" spans="1:10" s="29" customFormat="1" ht="54.75" hidden="1" customHeight="1">
      <c r="A291" s="54"/>
      <c r="B291" s="90" t="s">
        <v>377</v>
      </c>
      <c r="C291" s="55">
        <v>992</v>
      </c>
      <c r="D291" s="56" t="s">
        <v>237</v>
      </c>
      <c r="E291" s="56" t="s">
        <v>249</v>
      </c>
      <c r="F291" s="56" t="s">
        <v>313</v>
      </c>
      <c r="G291" s="56" t="s">
        <v>376</v>
      </c>
      <c r="H291" s="86">
        <v>0</v>
      </c>
      <c r="I291" s="32"/>
      <c r="J291" s="32"/>
    </row>
    <row r="292" spans="1:10" s="29" customFormat="1" ht="77.25" hidden="1" customHeight="1">
      <c r="A292" s="54"/>
      <c r="B292" s="55" t="s">
        <v>370</v>
      </c>
      <c r="C292" s="55">
        <v>992</v>
      </c>
      <c r="D292" s="56" t="s">
        <v>237</v>
      </c>
      <c r="E292" s="56" t="s">
        <v>249</v>
      </c>
      <c r="F292" s="56" t="s">
        <v>371</v>
      </c>
      <c r="G292" s="56"/>
      <c r="H292" s="86">
        <f>H293</f>
        <v>0</v>
      </c>
      <c r="I292" s="55"/>
      <c r="J292" s="32"/>
    </row>
    <row r="293" spans="1:10" s="29" customFormat="1" ht="77.25" hidden="1" customHeight="1">
      <c r="A293" s="54"/>
      <c r="B293" s="55" t="s">
        <v>370</v>
      </c>
      <c r="C293" s="55">
        <v>992</v>
      </c>
      <c r="D293" s="56" t="s">
        <v>237</v>
      </c>
      <c r="E293" s="56" t="s">
        <v>249</v>
      </c>
      <c r="F293" s="56" t="s">
        <v>369</v>
      </c>
      <c r="G293" s="56"/>
      <c r="H293" s="86">
        <f>H294</f>
        <v>0</v>
      </c>
      <c r="I293" s="32"/>
      <c r="J293" s="32"/>
    </row>
    <row r="294" spans="1:10" s="29" customFormat="1" ht="18" hidden="1">
      <c r="A294" s="54"/>
      <c r="B294" s="55" t="s">
        <v>239</v>
      </c>
      <c r="C294" s="55">
        <v>992</v>
      </c>
      <c r="D294" s="56" t="s">
        <v>237</v>
      </c>
      <c r="E294" s="56" t="s">
        <v>249</v>
      </c>
      <c r="F294" s="56" t="s">
        <v>369</v>
      </c>
      <c r="G294" s="56" t="s">
        <v>240</v>
      </c>
      <c r="H294" s="86">
        <v>0</v>
      </c>
      <c r="I294" s="32"/>
      <c r="J294" s="32"/>
    </row>
    <row r="295" spans="1:10" s="29" customFormat="1" ht="56.25" hidden="1" customHeight="1">
      <c r="A295" s="54"/>
      <c r="B295" s="55" t="s">
        <v>435</v>
      </c>
      <c r="C295" s="55">
        <v>992</v>
      </c>
      <c r="D295" s="56" t="s">
        <v>237</v>
      </c>
      <c r="E295" s="56" t="s">
        <v>249</v>
      </c>
      <c r="F295" s="56" t="s">
        <v>80</v>
      </c>
      <c r="G295" s="56"/>
      <c r="H295" s="86">
        <f>H296</f>
        <v>0</v>
      </c>
      <c r="I295" s="32"/>
      <c r="J295" s="32"/>
    </row>
    <row r="296" spans="1:10" s="29" customFormat="1" ht="57" hidden="1" customHeight="1">
      <c r="A296" s="54"/>
      <c r="B296" s="55" t="s">
        <v>138</v>
      </c>
      <c r="C296" s="55">
        <v>992</v>
      </c>
      <c r="D296" s="56" t="s">
        <v>237</v>
      </c>
      <c r="E296" s="56" t="s">
        <v>249</v>
      </c>
      <c r="F296" s="56" t="s">
        <v>139</v>
      </c>
      <c r="G296" s="56"/>
      <c r="H296" s="86">
        <f>H297</f>
        <v>0</v>
      </c>
      <c r="I296" s="32"/>
      <c r="J296" s="32"/>
    </row>
    <row r="297" spans="1:10" s="29" customFormat="1" ht="36" hidden="1">
      <c r="A297" s="54"/>
      <c r="B297" s="55" t="str">
        <f>B280</f>
        <v>Социальное обеспечение и иные выплаты населению</v>
      </c>
      <c r="C297" s="55">
        <v>992</v>
      </c>
      <c r="D297" s="56" t="s">
        <v>237</v>
      </c>
      <c r="E297" s="56" t="s">
        <v>249</v>
      </c>
      <c r="F297" s="56" t="s">
        <v>139</v>
      </c>
      <c r="G297" s="56" t="s">
        <v>418</v>
      </c>
      <c r="H297" s="86"/>
      <c r="I297" s="32"/>
      <c r="J297" s="32"/>
    </row>
    <row r="298" spans="1:10" s="29" customFormat="1" ht="17.399999999999999">
      <c r="A298" s="54"/>
      <c r="B298" s="79" t="s">
        <v>264</v>
      </c>
      <c r="C298" s="79">
        <v>992</v>
      </c>
      <c r="D298" s="88" t="s">
        <v>238</v>
      </c>
      <c r="E298" s="88" t="s">
        <v>205</v>
      </c>
      <c r="F298" s="88"/>
      <c r="G298" s="88"/>
      <c r="H298" s="82">
        <f>H299</f>
        <v>20000</v>
      </c>
      <c r="I298" s="32"/>
      <c r="J298" s="32"/>
    </row>
    <row r="299" spans="1:10" s="29" customFormat="1" ht="18">
      <c r="A299" s="61"/>
      <c r="B299" s="55" t="s">
        <v>162</v>
      </c>
      <c r="C299" s="55">
        <v>992</v>
      </c>
      <c r="D299" s="56" t="s">
        <v>238</v>
      </c>
      <c r="E299" s="56" t="s">
        <v>238</v>
      </c>
      <c r="F299" s="56"/>
      <c r="G299" s="56"/>
      <c r="H299" s="86">
        <f>H300</f>
        <v>20000</v>
      </c>
      <c r="I299" s="60"/>
      <c r="J299" s="60"/>
    </row>
    <row r="300" spans="1:10" s="29" customFormat="1" ht="36">
      <c r="A300" s="61"/>
      <c r="B300" s="55" t="s">
        <v>488</v>
      </c>
      <c r="C300" s="55">
        <v>992</v>
      </c>
      <c r="D300" s="56" t="s">
        <v>238</v>
      </c>
      <c r="E300" s="56" t="s">
        <v>238</v>
      </c>
      <c r="F300" s="56" t="s">
        <v>48</v>
      </c>
      <c r="G300" s="56"/>
      <c r="H300" s="86">
        <f>H301</f>
        <v>20000</v>
      </c>
      <c r="I300" s="60"/>
      <c r="J300" s="60"/>
    </row>
    <row r="301" spans="1:10" s="29" customFormat="1" ht="36">
      <c r="A301" s="54"/>
      <c r="B301" s="55" t="s">
        <v>623</v>
      </c>
      <c r="C301" s="55">
        <v>992</v>
      </c>
      <c r="D301" s="56" t="s">
        <v>238</v>
      </c>
      <c r="E301" s="56" t="s">
        <v>238</v>
      </c>
      <c r="F301" s="56" t="s">
        <v>49</v>
      </c>
      <c r="G301" s="56"/>
      <c r="H301" s="86">
        <f>H302+H305</f>
        <v>20000</v>
      </c>
      <c r="I301" s="32"/>
      <c r="J301" s="32"/>
    </row>
    <row r="302" spans="1:10" s="29" customFormat="1" ht="54.6" customHeight="1">
      <c r="A302" s="54"/>
      <c r="B302" s="55" t="s">
        <v>314</v>
      </c>
      <c r="C302" s="55">
        <v>992</v>
      </c>
      <c r="D302" s="56" t="s">
        <v>238</v>
      </c>
      <c r="E302" s="56" t="s">
        <v>238</v>
      </c>
      <c r="F302" s="56" t="s">
        <v>101</v>
      </c>
      <c r="G302" s="56"/>
      <c r="H302" s="86">
        <f>H303</f>
        <v>20000</v>
      </c>
      <c r="I302" s="32"/>
      <c r="J302" s="32"/>
    </row>
    <row r="303" spans="1:10" s="29" customFormat="1" ht="55.2" customHeight="1">
      <c r="A303" s="54"/>
      <c r="B303" s="55" t="str">
        <f>B201</f>
        <v>Закупка товаров, работ и услуг для обеспечения государственных (муниципальных)нужд</v>
      </c>
      <c r="C303" s="55">
        <v>992</v>
      </c>
      <c r="D303" s="56" t="s">
        <v>238</v>
      </c>
      <c r="E303" s="56" t="s">
        <v>238</v>
      </c>
      <c r="F303" s="56" t="s">
        <v>101</v>
      </c>
      <c r="G303" s="56" t="s">
        <v>418</v>
      </c>
      <c r="H303" s="86">
        <v>20000</v>
      </c>
      <c r="I303" s="32"/>
      <c r="J303" s="32"/>
    </row>
    <row r="304" spans="1:10" s="29" customFormat="1" ht="18" hidden="1" customHeight="1">
      <c r="A304" s="54"/>
      <c r="B304" s="55" t="s">
        <v>332</v>
      </c>
      <c r="C304" s="55">
        <v>992</v>
      </c>
      <c r="D304" s="56" t="s">
        <v>238</v>
      </c>
      <c r="E304" s="56" t="s">
        <v>238</v>
      </c>
      <c r="F304" s="56" t="s">
        <v>688</v>
      </c>
      <c r="G304" s="56"/>
      <c r="H304" s="86">
        <f>H305</f>
        <v>0</v>
      </c>
      <c r="I304" s="32"/>
      <c r="J304" s="32"/>
    </row>
    <row r="305" spans="1:10" s="29" customFormat="1" ht="54" hidden="1">
      <c r="A305" s="54"/>
      <c r="B305" s="55" t="s">
        <v>76</v>
      </c>
      <c r="C305" s="55">
        <v>992</v>
      </c>
      <c r="D305" s="56" t="s">
        <v>238</v>
      </c>
      <c r="E305" s="56" t="s">
        <v>238</v>
      </c>
      <c r="F305" s="56" t="s">
        <v>102</v>
      </c>
      <c r="G305" s="56"/>
      <c r="H305" s="86">
        <f>H306</f>
        <v>0</v>
      </c>
      <c r="I305" s="32"/>
      <c r="J305" s="32"/>
    </row>
    <row r="306" spans="1:10" s="29" customFormat="1" ht="19.8" customHeight="1">
      <c r="A306" s="54"/>
      <c r="B306" s="55" t="s">
        <v>421</v>
      </c>
      <c r="C306" s="55">
        <v>992</v>
      </c>
      <c r="D306" s="56" t="s">
        <v>238</v>
      </c>
      <c r="E306" s="56" t="s">
        <v>238</v>
      </c>
      <c r="F306" s="56" t="s">
        <v>102</v>
      </c>
      <c r="G306" s="56" t="s">
        <v>420</v>
      </c>
      <c r="H306" s="86">
        <v>0</v>
      </c>
      <c r="I306" s="32"/>
      <c r="J306" s="32"/>
    </row>
    <row r="307" spans="1:10" s="29" customFormat="1" ht="17.399999999999999">
      <c r="A307" s="53"/>
      <c r="B307" s="79" t="s">
        <v>315</v>
      </c>
      <c r="C307" s="79">
        <v>992</v>
      </c>
      <c r="D307" s="88" t="s">
        <v>265</v>
      </c>
      <c r="E307" s="88" t="s">
        <v>205</v>
      </c>
      <c r="F307" s="88"/>
      <c r="G307" s="88"/>
      <c r="H307" s="82">
        <f>H308+H349</f>
        <v>6900919</v>
      </c>
      <c r="I307" s="32"/>
      <c r="J307" s="32"/>
    </row>
    <row r="308" spans="1:10" s="29" customFormat="1" ht="18">
      <c r="A308" s="59"/>
      <c r="B308" s="55" t="s">
        <v>266</v>
      </c>
      <c r="C308" s="55">
        <v>992</v>
      </c>
      <c r="D308" s="56" t="s">
        <v>265</v>
      </c>
      <c r="E308" s="56" t="s">
        <v>233</v>
      </c>
      <c r="F308" s="56"/>
      <c r="G308" s="55"/>
      <c r="H308" s="86">
        <f>H309+H335+H340</f>
        <v>6900919</v>
      </c>
      <c r="I308" s="60"/>
      <c r="J308" s="60"/>
    </row>
    <row r="309" spans="1:10" s="29" customFormat="1" ht="90">
      <c r="A309" s="59"/>
      <c r="B309" s="55" t="s">
        <v>618</v>
      </c>
      <c r="C309" s="55">
        <v>992</v>
      </c>
      <c r="D309" s="56" t="s">
        <v>265</v>
      </c>
      <c r="E309" s="56" t="s">
        <v>233</v>
      </c>
      <c r="F309" s="56" t="s">
        <v>50</v>
      </c>
      <c r="G309" s="56"/>
      <c r="H309" s="86">
        <f>H312+H328</f>
        <v>6900919</v>
      </c>
      <c r="I309" s="60"/>
      <c r="J309" s="60"/>
    </row>
    <row r="310" spans="1:10" s="29" customFormat="1" ht="70.5" hidden="1" customHeight="1">
      <c r="A310" s="54"/>
      <c r="B310" s="94" t="s">
        <v>384</v>
      </c>
      <c r="C310" s="55">
        <v>992</v>
      </c>
      <c r="D310" s="56" t="s">
        <v>265</v>
      </c>
      <c r="E310" s="56" t="s">
        <v>233</v>
      </c>
      <c r="F310" s="56" t="s">
        <v>385</v>
      </c>
      <c r="G310" s="56"/>
      <c r="H310" s="86">
        <f>H311</f>
        <v>0</v>
      </c>
      <c r="I310" s="32"/>
      <c r="J310" s="32"/>
    </row>
    <row r="311" spans="1:10" s="29" customFormat="1" ht="42" hidden="1" customHeight="1">
      <c r="A311" s="54"/>
      <c r="B311" s="55" t="s">
        <v>342</v>
      </c>
      <c r="C311" s="55">
        <v>992</v>
      </c>
      <c r="D311" s="56" t="s">
        <v>265</v>
      </c>
      <c r="E311" s="56" t="s">
        <v>233</v>
      </c>
      <c r="F311" s="56" t="s">
        <v>385</v>
      </c>
      <c r="G311" s="56" t="s">
        <v>341</v>
      </c>
      <c r="H311" s="86">
        <v>0</v>
      </c>
      <c r="I311" s="32"/>
      <c r="J311" s="32"/>
    </row>
    <row r="312" spans="1:10" s="29" customFormat="1" ht="20.25" customHeight="1">
      <c r="A312" s="54"/>
      <c r="B312" s="55" t="s">
        <v>495</v>
      </c>
      <c r="C312" s="55">
        <v>992</v>
      </c>
      <c r="D312" s="56" t="s">
        <v>265</v>
      </c>
      <c r="E312" s="56" t="s">
        <v>233</v>
      </c>
      <c r="F312" s="56" t="s">
        <v>51</v>
      </c>
      <c r="G312" s="56"/>
      <c r="H312" s="86">
        <f>H314+H316+H322+H323</f>
        <v>5429769</v>
      </c>
      <c r="I312" s="32"/>
      <c r="J312" s="32"/>
    </row>
    <row r="313" spans="1:10" s="29" customFormat="1" ht="54">
      <c r="A313" s="54"/>
      <c r="B313" s="55" t="s">
        <v>498</v>
      </c>
      <c r="C313" s="55">
        <v>992</v>
      </c>
      <c r="D313" s="56" t="s">
        <v>265</v>
      </c>
      <c r="E313" s="56" t="s">
        <v>233</v>
      </c>
      <c r="F313" s="56" t="s">
        <v>52</v>
      </c>
      <c r="G313" s="56"/>
      <c r="H313" s="86">
        <f>H314+H321</f>
        <v>5429769</v>
      </c>
      <c r="I313" s="32"/>
      <c r="J313" s="32"/>
    </row>
    <row r="314" spans="1:10" s="29" customFormat="1" ht="72">
      <c r="A314" s="54"/>
      <c r="B314" s="55" t="s">
        <v>132</v>
      </c>
      <c r="C314" s="55">
        <v>992</v>
      </c>
      <c r="D314" s="56" t="s">
        <v>265</v>
      </c>
      <c r="E314" s="56" t="s">
        <v>233</v>
      </c>
      <c r="F314" s="56" t="s">
        <v>52</v>
      </c>
      <c r="G314" s="56" t="s">
        <v>496</v>
      </c>
      <c r="H314" s="86">
        <f>150000+3366800+500000+30000+50000+1016594+100000+810475+105900-700000</f>
        <v>5429769</v>
      </c>
      <c r="I314" s="32"/>
      <c r="J314" s="32"/>
    </row>
    <row r="315" spans="1:10" s="29" customFormat="1" ht="36" hidden="1">
      <c r="A315" s="54"/>
      <c r="B315" s="55" t="s">
        <v>619</v>
      </c>
      <c r="C315" s="55">
        <v>992</v>
      </c>
      <c r="D315" s="56" t="s">
        <v>265</v>
      </c>
      <c r="E315" s="56" t="s">
        <v>233</v>
      </c>
      <c r="F315" s="56" t="s">
        <v>93</v>
      </c>
      <c r="G315" s="56"/>
      <c r="H315" s="86">
        <f>H316</f>
        <v>0</v>
      </c>
      <c r="I315" s="32"/>
      <c r="J315" s="32"/>
    </row>
    <row r="316" spans="1:10" s="29" customFormat="1" ht="78.75" hidden="1" customHeight="1">
      <c r="A316" s="54"/>
      <c r="B316" s="55" t="s">
        <v>499</v>
      </c>
      <c r="C316" s="55">
        <v>992</v>
      </c>
      <c r="D316" s="56" t="s">
        <v>265</v>
      </c>
      <c r="E316" s="56" t="s">
        <v>233</v>
      </c>
      <c r="F316" s="56" t="s">
        <v>93</v>
      </c>
      <c r="G316" s="56" t="s">
        <v>496</v>
      </c>
      <c r="H316" s="86"/>
      <c r="I316" s="32"/>
      <c r="J316" s="32"/>
    </row>
    <row r="317" spans="1:10" s="29" customFormat="1" ht="18" hidden="1">
      <c r="A317" s="54"/>
      <c r="B317" s="55" t="s">
        <v>364</v>
      </c>
      <c r="C317" s="55">
        <v>992</v>
      </c>
      <c r="D317" s="56" t="s">
        <v>265</v>
      </c>
      <c r="E317" s="56" t="s">
        <v>233</v>
      </c>
      <c r="F317" s="56" t="s">
        <v>501</v>
      </c>
      <c r="G317" s="56"/>
      <c r="H317" s="86">
        <f>H318</f>
        <v>0</v>
      </c>
      <c r="I317" s="32"/>
      <c r="J317" s="32"/>
    </row>
    <row r="318" spans="1:10" s="29" customFormat="1" ht="75" hidden="1" customHeight="1">
      <c r="A318" s="54"/>
      <c r="B318" s="55" t="s">
        <v>499</v>
      </c>
      <c r="C318" s="55">
        <v>992</v>
      </c>
      <c r="D318" s="56" t="s">
        <v>265</v>
      </c>
      <c r="E318" s="56" t="s">
        <v>233</v>
      </c>
      <c r="F318" s="56" t="s">
        <v>501</v>
      </c>
      <c r="G318" s="56" t="s">
        <v>496</v>
      </c>
      <c r="H318" s="86">
        <v>0</v>
      </c>
      <c r="I318" s="32"/>
      <c r="J318" s="32"/>
    </row>
    <row r="319" spans="1:10" s="29" customFormat="1" ht="57" hidden="1" customHeight="1">
      <c r="A319" s="54"/>
      <c r="B319" s="55" t="s">
        <v>600</v>
      </c>
      <c r="C319" s="55">
        <v>992</v>
      </c>
      <c r="D319" s="56" t="s">
        <v>265</v>
      </c>
      <c r="E319" s="56" t="s">
        <v>233</v>
      </c>
      <c r="F319" s="56" t="s">
        <v>599</v>
      </c>
      <c r="G319" s="56"/>
      <c r="H319" s="86">
        <f>H320</f>
        <v>0</v>
      </c>
      <c r="I319" s="32"/>
      <c r="J319" s="32"/>
    </row>
    <row r="320" spans="1:10" s="29" customFormat="1" ht="36" hidden="1">
      <c r="A320" s="54"/>
      <c r="B320" s="55" t="str">
        <f>B333</f>
        <v>Субсидии бюджетным учреждениям на иные цели</v>
      </c>
      <c r="C320" s="55">
        <v>992</v>
      </c>
      <c r="D320" s="56" t="s">
        <v>265</v>
      </c>
      <c r="E320" s="56" t="s">
        <v>233</v>
      </c>
      <c r="F320" s="56" t="s">
        <v>599</v>
      </c>
      <c r="G320" s="56" t="s">
        <v>496</v>
      </c>
      <c r="H320" s="86">
        <v>0</v>
      </c>
      <c r="I320" s="32"/>
      <c r="J320" s="32"/>
    </row>
    <row r="321" spans="1:10" s="29" customFormat="1" ht="57" hidden="1" customHeight="1">
      <c r="A321" s="54"/>
      <c r="B321" s="55" t="s">
        <v>600</v>
      </c>
      <c r="C321" s="55">
        <v>992</v>
      </c>
      <c r="D321" s="56" t="s">
        <v>265</v>
      </c>
      <c r="E321" s="56" t="s">
        <v>233</v>
      </c>
      <c r="F321" s="56" t="s">
        <v>53</v>
      </c>
      <c r="G321" s="56"/>
      <c r="H321" s="86">
        <f>H322</f>
        <v>0</v>
      </c>
      <c r="I321" s="32"/>
      <c r="J321" s="32"/>
    </row>
    <row r="322" spans="1:10" s="29" customFormat="1" ht="57" hidden="1" customHeight="1">
      <c r="A322" s="54"/>
      <c r="B322" s="55" t="s">
        <v>499</v>
      </c>
      <c r="C322" s="55">
        <v>992</v>
      </c>
      <c r="D322" s="56" t="s">
        <v>265</v>
      </c>
      <c r="E322" s="56" t="s">
        <v>233</v>
      </c>
      <c r="F322" s="56" t="s">
        <v>53</v>
      </c>
      <c r="G322" s="56" t="s">
        <v>496</v>
      </c>
      <c r="H322" s="86"/>
      <c r="I322" s="32"/>
      <c r="J322" s="32"/>
    </row>
    <row r="323" spans="1:10" s="29" customFormat="1" ht="108" hidden="1">
      <c r="A323" s="54"/>
      <c r="B323" s="55" t="s">
        <v>117</v>
      </c>
      <c r="C323" s="55">
        <v>992</v>
      </c>
      <c r="D323" s="56" t="s">
        <v>265</v>
      </c>
      <c r="E323" s="56" t="s">
        <v>233</v>
      </c>
      <c r="F323" s="56" t="s">
        <v>115</v>
      </c>
      <c r="G323" s="56"/>
      <c r="H323" s="86">
        <f>H324+H326</f>
        <v>0</v>
      </c>
      <c r="I323" s="32"/>
      <c r="J323" s="32"/>
    </row>
    <row r="324" spans="1:10" s="29" customFormat="1" ht="108" hidden="1">
      <c r="A324" s="54"/>
      <c r="B324" s="55" t="s">
        <v>117</v>
      </c>
      <c r="C324" s="55">
        <v>992</v>
      </c>
      <c r="D324" s="56" t="s">
        <v>265</v>
      </c>
      <c r="E324" s="56" t="s">
        <v>233</v>
      </c>
      <c r="F324" s="56" t="s">
        <v>116</v>
      </c>
      <c r="G324" s="56"/>
      <c r="H324" s="86">
        <f>H325</f>
        <v>0</v>
      </c>
      <c r="I324" s="32"/>
      <c r="J324" s="32"/>
    </row>
    <row r="325" spans="1:10" s="29" customFormat="1" ht="72" hidden="1">
      <c r="A325" s="54"/>
      <c r="B325" s="55" t="s">
        <v>499</v>
      </c>
      <c r="C325" s="55">
        <v>992</v>
      </c>
      <c r="D325" s="56" t="s">
        <v>265</v>
      </c>
      <c r="E325" s="56" t="s">
        <v>233</v>
      </c>
      <c r="F325" s="56" t="s">
        <v>116</v>
      </c>
      <c r="G325" s="56" t="s">
        <v>496</v>
      </c>
      <c r="H325" s="86">
        <v>0</v>
      </c>
      <c r="I325" s="32"/>
      <c r="J325" s="32"/>
    </row>
    <row r="326" spans="1:10" s="29" customFormat="1" ht="108" hidden="1">
      <c r="A326" s="54"/>
      <c r="B326" s="55" t="s">
        <v>117</v>
      </c>
      <c r="C326" s="55">
        <v>992</v>
      </c>
      <c r="D326" s="56" t="s">
        <v>265</v>
      </c>
      <c r="E326" s="56" t="s">
        <v>233</v>
      </c>
      <c r="F326" s="56" t="s">
        <v>133</v>
      </c>
      <c r="G326" s="56"/>
      <c r="H326" s="86">
        <f>H327</f>
        <v>0</v>
      </c>
      <c r="I326" s="32"/>
      <c r="J326" s="32"/>
    </row>
    <row r="327" spans="1:10" s="29" customFormat="1" ht="72" hidden="1">
      <c r="A327" s="54"/>
      <c r="B327" s="55" t="str">
        <f>B325</f>
        <v>Предоставление субсидий муниципальным бюджетным, автономным учреждениям и иным некоммерческим организациям</v>
      </c>
      <c r="C327" s="55">
        <v>992</v>
      </c>
      <c r="D327" s="56" t="s">
        <v>265</v>
      </c>
      <c r="E327" s="56" t="s">
        <v>233</v>
      </c>
      <c r="F327" s="56" t="s">
        <v>133</v>
      </c>
      <c r="G327" s="56" t="s">
        <v>496</v>
      </c>
      <c r="H327" s="86"/>
      <c r="I327" s="32"/>
      <c r="J327" s="32"/>
    </row>
    <row r="328" spans="1:10" s="29" customFormat="1" ht="18">
      <c r="A328" s="59"/>
      <c r="B328" s="55" t="s">
        <v>503</v>
      </c>
      <c r="C328" s="55">
        <v>992</v>
      </c>
      <c r="D328" s="56" t="s">
        <v>265</v>
      </c>
      <c r="E328" s="56" t="s">
        <v>233</v>
      </c>
      <c r="F328" s="56" t="s">
        <v>54</v>
      </c>
      <c r="G328" s="56"/>
      <c r="H328" s="86">
        <f>H329+H331+H344</f>
        <v>1471150</v>
      </c>
      <c r="I328" s="60"/>
      <c r="J328" s="60"/>
    </row>
    <row r="329" spans="1:10" s="29" customFormat="1" ht="54">
      <c r="A329" s="59"/>
      <c r="B329" s="55" t="s">
        <v>498</v>
      </c>
      <c r="C329" s="55">
        <v>992</v>
      </c>
      <c r="D329" s="56" t="s">
        <v>265</v>
      </c>
      <c r="E329" s="56" t="s">
        <v>233</v>
      </c>
      <c r="F329" s="56" t="s">
        <v>55</v>
      </c>
      <c r="G329" s="56"/>
      <c r="H329" s="86">
        <f>H330</f>
        <v>1471150</v>
      </c>
      <c r="I329" s="60"/>
      <c r="J329" s="60"/>
    </row>
    <row r="330" spans="1:10" s="29" customFormat="1" ht="76.8" customHeight="1">
      <c r="A330" s="59"/>
      <c r="B330" s="55" t="s">
        <v>132</v>
      </c>
      <c r="C330" s="55">
        <v>992</v>
      </c>
      <c r="D330" s="56" t="s">
        <v>265</v>
      </c>
      <c r="E330" s="56" t="s">
        <v>233</v>
      </c>
      <c r="F330" s="56" t="s">
        <v>55</v>
      </c>
      <c r="G330" s="56" t="s">
        <v>496</v>
      </c>
      <c r="H330" s="86">
        <f>1290000+25000+56150+100000</f>
        <v>1471150</v>
      </c>
      <c r="I330" s="60"/>
      <c r="J330" s="60"/>
    </row>
    <row r="331" spans="1:10" s="29" customFormat="1" ht="36.75" hidden="1" customHeight="1">
      <c r="A331" s="54"/>
      <c r="B331" s="55" t="s">
        <v>500</v>
      </c>
      <c r="C331" s="55">
        <v>992</v>
      </c>
      <c r="D331" s="56" t="s">
        <v>265</v>
      </c>
      <c r="E331" s="56" t="s">
        <v>233</v>
      </c>
      <c r="F331" s="56" t="s">
        <v>56</v>
      </c>
      <c r="G331" s="56"/>
      <c r="H331" s="86">
        <f>H334</f>
        <v>0</v>
      </c>
      <c r="I331" s="32"/>
      <c r="J331" s="32"/>
    </row>
    <row r="332" spans="1:10" s="29" customFormat="1" ht="18" hidden="1">
      <c r="A332" s="54"/>
      <c r="B332" s="55" t="s">
        <v>366</v>
      </c>
      <c r="C332" s="55">
        <v>992</v>
      </c>
      <c r="D332" s="56" t="s">
        <v>265</v>
      </c>
      <c r="E332" s="56" t="s">
        <v>233</v>
      </c>
      <c r="F332" s="56" t="s">
        <v>365</v>
      </c>
      <c r="G332" s="56"/>
      <c r="H332" s="86">
        <f>H333</f>
        <v>0</v>
      </c>
      <c r="I332" s="32"/>
      <c r="J332" s="32"/>
    </row>
    <row r="333" spans="1:10" s="29" customFormat="1" ht="36" hidden="1">
      <c r="A333" s="54"/>
      <c r="B333" s="55" t="s">
        <v>342</v>
      </c>
      <c r="C333" s="55">
        <v>992</v>
      </c>
      <c r="D333" s="56" t="s">
        <v>265</v>
      </c>
      <c r="E333" s="56" t="s">
        <v>233</v>
      </c>
      <c r="F333" s="56" t="s">
        <v>365</v>
      </c>
      <c r="G333" s="56" t="s">
        <v>341</v>
      </c>
      <c r="H333" s="86">
        <v>0</v>
      </c>
      <c r="I333" s="32"/>
      <c r="J333" s="32"/>
    </row>
    <row r="334" spans="1:10" s="29" customFormat="1" ht="74.25" hidden="1" customHeight="1">
      <c r="A334" s="54"/>
      <c r="B334" s="55" t="s">
        <v>499</v>
      </c>
      <c r="C334" s="55">
        <v>992</v>
      </c>
      <c r="D334" s="56" t="s">
        <v>265</v>
      </c>
      <c r="E334" s="56" t="s">
        <v>233</v>
      </c>
      <c r="F334" s="56" t="s">
        <v>56</v>
      </c>
      <c r="G334" s="56" t="s">
        <v>496</v>
      </c>
      <c r="H334" s="86">
        <f>100000-100000</f>
        <v>0</v>
      </c>
      <c r="I334" s="32"/>
      <c r="J334" s="32"/>
    </row>
    <row r="335" spans="1:10" s="29" customFormat="1" ht="54" hidden="1">
      <c r="A335" s="54"/>
      <c r="B335" s="55" t="s">
        <v>598</v>
      </c>
      <c r="C335" s="55">
        <v>992</v>
      </c>
      <c r="D335" s="56" t="s">
        <v>265</v>
      </c>
      <c r="E335" s="56" t="s">
        <v>233</v>
      </c>
      <c r="F335" s="56" t="s">
        <v>597</v>
      </c>
      <c r="G335" s="56"/>
      <c r="H335" s="86">
        <f>H338+H336</f>
        <v>0</v>
      </c>
      <c r="I335" s="32"/>
      <c r="J335" s="32"/>
    </row>
    <row r="336" spans="1:10" s="29" customFormat="1" ht="72" hidden="1" customHeight="1">
      <c r="A336" s="54"/>
      <c r="B336" s="55" t="str">
        <f>B351</f>
        <v>МВЦП "Охрана и сохранение объектов культурного наследия местного значения"</v>
      </c>
      <c r="C336" s="55">
        <v>992</v>
      </c>
      <c r="D336" s="56" t="s">
        <v>265</v>
      </c>
      <c r="E336" s="56" t="s">
        <v>233</v>
      </c>
      <c r="F336" s="56" t="s">
        <v>597</v>
      </c>
      <c r="G336" s="56" t="s">
        <v>496</v>
      </c>
      <c r="H336" s="86">
        <v>0</v>
      </c>
      <c r="I336" s="32"/>
      <c r="J336" s="32"/>
    </row>
    <row r="337" spans="1:10" s="29" customFormat="1" ht="76.5" hidden="1" customHeight="1">
      <c r="A337" s="54"/>
      <c r="B337" s="55" t="s">
        <v>499</v>
      </c>
      <c r="C337" s="55">
        <v>992</v>
      </c>
      <c r="D337" s="56" t="s">
        <v>265</v>
      </c>
      <c r="E337" s="56" t="s">
        <v>233</v>
      </c>
      <c r="F337" s="56" t="s">
        <v>582</v>
      </c>
      <c r="G337" s="56" t="s">
        <v>496</v>
      </c>
      <c r="H337" s="86">
        <v>0</v>
      </c>
      <c r="I337" s="32"/>
      <c r="J337" s="32"/>
    </row>
    <row r="338" spans="1:10" s="29" customFormat="1" ht="74.25" hidden="1" customHeight="1">
      <c r="A338" s="59"/>
      <c r="B338" s="55" t="s">
        <v>579</v>
      </c>
      <c r="C338" s="55">
        <v>992</v>
      </c>
      <c r="D338" s="56" t="s">
        <v>265</v>
      </c>
      <c r="E338" s="56" t="s">
        <v>233</v>
      </c>
      <c r="F338" s="56" t="s">
        <v>578</v>
      </c>
      <c r="G338" s="56"/>
      <c r="H338" s="86">
        <f>H339</f>
        <v>0</v>
      </c>
      <c r="I338" s="60"/>
      <c r="J338" s="60"/>
    </row>
    <row r="339" spans="1:10" s="29" customFormat="1" ht="74.25" hidden="1" customHeight="1">
      <c r="A339" s="59"/>
      <c r="B339" s="55" t="s">
        <v>499</v>
      </c>
      <c r="C339" s="55">
        <v>992</v>
      </c>
      <c r="D339" s="56" t="s">
        <v>265</v>
      </c>
      <c r="E339" s="56" t="s">
        <v>233</v>
      </c>
      <c r="F339" s="56" t="s">
        <v>578</v>
      </c>
      <c r="G339" s="56" t="s">
        <v>496</v>
      </c>
      <c r="H339" s="86">
        <v>0</v>
      </c>
      <c r="I339" s="60"/>
      <c r="J339" s="60"/>
    </row>
    <row r="340" spans="1:10" s="29" customFormat="1" ht="36" hidden="1">
      <c r="A340" s="59"/>
      <c r="B340" s="55" t="s">
        <v>89</v>
      </c>
      <c r="C340" s="55">
        <v>992</v>
      </c>
      <c r="D340" s="56" t="s">
        <v>265</v>
      </c>
      <c r="E340" s="56" t="s">
        <v>233</v>
      </c>
      <c r="F340" s="56" t="s">
        <v>88</v>
      </c>
      <c r="G340" s="56"/>
      <c r="H340" s="86">
        <f>H341</f>
        <v>0</v>
      </c>
      <c r="I340" s="60"/>
      <c r="J340" s="60"/>
    </row>
    <row r="341" spans="1:10" s="29" customFormat="1" ht="36" hidden="1">
      <c r="A341" s="59"/>
      <c r="B341" s="55" t="str">
        <f>B340</f>
        <v>Капитальные вложения в области культуры</v>
      </c>
      <c r="C341" s="55">
        <v>992</v>
      </c>
      <c r="D341" s="56" t="s">
        <v>265</v>
      </c>
      <c r="E341" s="56" t="s">
        <v>233</v>
      </c>
      <c r="F341" s="56" t="s">
        <v>87</v>
      </c>
      <c r="G341" s="56"/>
      <c r="H341" s="86">
        <f>H342+H343</f>
        <v>0</v>
      </c>
      <c r="I341" s="60"/>
      <c r="J341" s="60"/>
    </row>
    <row r="342" spans="1:10" s="29" customFormat="1" ht="74.25" hidden="1" customHeight="1">
      <c r="A342" s="59"/>
      <c r="B342" s="55" t="str">
        <f>B88</f>
        <v>Капитальные вложения в объекты недвижимого имущества государственной (муниципальной)собственности</v>
      </c>
      <c r="C342" s="55">
        <v>992</v>
      </c>
      <c r="D342" s="56" t="s">
        <v>265</v>
      </c>
      <c r="E342" s="56" t="s">
        <v>233</v>
      </c>
      <c r="F342" s="56" t="s">
        <v>87</v>
      </c>
      <c r="G342" s="56" t="s">
        <v>465</v>
      </c>
      <c r="H342" s="86">
        <v>0</v>
      </c>
      <c r="I342" s="60"/>
      <c r="J342" s="60"/>
    </row>
    <row r="343" spans="1:10" s="29" customFormat="1" ht="74.25" hidden="1" customHeight="1">
      <c r="A343" s="59"/>
      <c r="B343" s="55" t="s">
        <v>499</v>
      </c>
      <c r="C343" s="55">
        <v>992</v>
      </c>
      <c r="D343" s="56" t="s">
        <v>265</v>
      </c>
      <c r="E343" s="56" t="s">
        <v>233</v>
      </c>
      <c r="F343" s="56" t="s">
        <v>87</v>
      </c>
      <c r="G343" s="56" t="s">
        <v>496</v>
      </c>
      <c r="H343" s="86">
        <v>0</v>
      </c>
      <c r="I343" s="60"/>
      <c r="J343" s="60"/>
    </row>
    <row r="344" spans="1:10" s="29" customFormat="1" ht="108" hidden="1">
      <c r="A344" s="54"/>
      <c r="B344" s="55" t="s">
        <v>117</v>
      </c>
      <c r="C344" s="55">
        <v>992</v>
      </c>
      <c r="D344" s="56" t="s">
        <v>265</v>
      </c>
      <c r="E344" s="56" t="s">
        <v>233</v>
      </c>
      <c r="F344" s="56" t="s">
        <v>118</v>
      </c>
      <c r="G344" s="56"/>
      <c r="H344" s="86">
        <f>H345+H347</f>
        <v>0</v>
      </c>
      <c r="I344" s="32"/>
      <c r="J344" s="32"/>
    </row>
    <row r="345" spans="1:10" s="29" customFormat="1" ht="108" hidden="1">
      <c r="A345" s="54"/>
      <c r="B345" s="55" t="s">
        <v>117</v>
      </c>
      <c r="C345" s="55">
        <v>992</v>
      </c>
      <c r="D345" s="56" t="s">
        <v>265</v>
      </c>
      <c r="E345" s="56" t="s">
        <v>233</v>
      </c>
      <c r="F345" s="56" t="s">
        <v>119</v>
      </c>
      <c r="G345" s="56"/>
      <c r="H345" s="86">
        <f>H346</f>
        <v>0</v>
      </c>
      <c r="I345" s="32"/>
      <c r="J345" s="32"/>
    </row>
    <row r="346" spans="1:10" s="29" customFormat="1" ht="72" hidden="1">
      <c r="A346" s="54"/>
      <c r="B346" s="55" t="s">
        <v>499</v>
      </c>
      <c r="C346" s="55">
        <v>992</v>
      </c>
      <c r="D346" s="56" t="s">
        <v>265</v>
      </c>
      <c r="E346" s="56" t="s">
        <v>233</v>
      </c>
      <c r="F346" s="56" t="s">
        <v>119</v>
      </c>
      <c r="G346" s="56" t="s">
        <v>496</v>
      </c>
      <c r="H346" s="86">
        <v>0</v>
      </c>
      <c r="I346" s="32"/>
      <c r="J346" s="32"/>
    </row>
    <row r="347" spans="1:10" s="29" customFormat="1" ht="108" hidden="1">
      <c r="A347" s="54"/>
      <c r="B347" s="55" t="s">
        <v>117</v>
      </c>
      <c r="C347" s="55">
        <v>992</v>
      </c>
      <c r="D347" s="56" t="s">
        <v>265</v>
      </c>
      <c r="E347" s="56" t="s">
        <v>233</v>
      </c>
      <c r="F347" s="56" t="s">
        <v>134</v>
      </c>
      <c r="G347" s="56"/>
      <c r="H347" s="86">
        <f>H348</f>
        <v>0</v>
      </c>
      <c r="I347" s="32"/>
      <c r="J347" s="32"/>
    </row>
    <row r="348" spans="1:10" s="29" customFormat="1" ht="72" hidden="1">
      <c r="A348" s="54"/>
      <c r="B348" s="55" t="str">
        <f>B346</f>
        <v>Предоставление субсидий муниципальным бюджетным, автономным учреждениям и иным некоммерческим организациям</v>
      </c>
      <c r="C348" s="55">
        <v>992</v>
      </c>
      <c r="D348" s="56" t="s">
        <v>265</v>
      </c>
      <c r="E348" s="56" t="s">
        <v>233</v>
      </c>
      <c r="F348" s="56" t="s">
        <v>134</v>
      </c>
      <c r="G348" s="56" t="s">
        <v>496</v>
      </c>
      <c r="H348" s="86"/>
      <c r="I348" s="32"/>
      <c r="J348" s="32"/>
    </row>
    <row r="349" spans="1:10" s="29" customFormat="1" ht="35.25" hidden="1" customHeight="1">
      <c r="A349" s="54"/>
      <c r="B349" s="110" t="s">
        <v>568</v>
      </c>
      <c r="C349" s="55">
        <v>992</v>
      </c>
      <c r="D349" s="88" t="s">
        <v>265</v>
      </c>
      <c r="E349" s="88" t="s">
        <v>236</v>
      </c>
      <c r="F349" s="88"/>
      <c r="G349" s="88"/>
      <c r="H349" s="82">
        <f>H350</f>
        <v>0</v>
      </c>
      <c r="I349" s="32"/>
      <c r="J349" s="32"/>
    </row>
    <row r="350" spans="1:10" s="29" customFormat="1" ht="90" hidden="1" customHeight="1">
      <c r="A350" s="54"/>
      <c r="B350" s="55" t="s">
        <v>618</v>
      </c>
      <c r="C350" s="55">
        <v>992</v>
      </c>
      <c r="D350" s="56" t="s">
        <v>265</v>
      </c>
      <c r="E350" s="56" t="s">
        <v>236</v>
      </c>
      <c r="F350" s="56" t="s">
        <v>50</v>
      </c>
      <c r="G350" s="56"/>
      <c r="H350" s="86">
        <f>H351</f>
        <v>0</v>
      </c>
      <c r="I350" s="32"/>
      <c r="J350" s="32"/>
    </row>
    <row r="351" spans="1:10" s="29" customFormat="1" ht="54" hidden="1">
      <c r="A351" s="54"/>
      <c r="B351" s="55" t="s">
        <v>113</v>
      </c>
      <c r="C351" s="55">
        <v>992</v>
      </c>
      <c r="D351" s="56" t="s">
        <v>265</v>
      </c>
      <c r="E351" s="56" t="s">
        <v>236</v>
      </c>
      <c r="F351" s="56" t="s">
        <v>105</v>
      </c>
      <c r="G351" s="56"/>
      <c r="H351" s="86">
        <f>H352</f>
        <v>0</v>
      </c>
      <c r="I351" s="32"/>
      <c r="J351" s="32"/>
    </row>
    <row r="352" spans="1:10" s="29" customFormat="1" ht="73.5" hidden="1" customHeight="1">
      <c r="A352" s="54"/>
      <c r="B352" s="55" t="s">
        <v>132</v>
      </c>
      <c r="C352" s="55">
        <v>992</v>
      </c>
      <c r="D352" s="56" t="s">
        <v>265</v>
      </c>
      <c r="E352" s="56" t="s">
        <v>236</v>
      </c>
      <c r="F352" s="56" t="s">
        <v>105</v>
      </c>
      <c r="G352" s="56" t="s">
        <v>496</v>
      </c>
      <c r="H352" s="86">
        <v>0</v>
      </c>
      <c r="I352" s="32"/>
      <c r="J352" s="32"/>
    </row>
    <row r="353" spans="1:10" s="139" customFormat="1" ht="28.8" customHeight="1">
      <c r="A353" s="54"/>
      <c r="B353" s="79" t="s">
        <v>690</v>
      </c>
      <c r="C353" s="79">
        <v>992</v>
      </c>
      <c r="D353" s="88" t="s">
        <v>253</v>
      </c>
      <c r="E353" s="88" t="s">
        <v>205</v>
      </c>
      <c r="F353" s="88"/>
      <c r="G353" s="88"/>
      <c r="H353" s="82">
        <f>H354</f>
        <v>105000</v>
      </c>
      <c r="I353" s="32"/>
      <c r="J353" s="32"/>
    </row>
    <row r="354" spans="1:10" s="29" customFormat="1" ht="19.2" customHeight="1">
      <c r="A354" s="54"/>
      <c r="B354" s="55" t="s">
        <v>0</v>
      </c>
      <c r="C354" s="55">
        <v>992</v>
      </c>
      <c r="D354" s="56" t="s">
        <v>253</v>
      </c>
      <c r="E354" s="56" t="s">
        <v>249</v>
      </c>
      <c r="F354" s="56"/>
      <c r="G354" s="56"/>
      <c r="H354" s="86">
        <f>H357</f>
        <v>105000</v>
      </c>
      <c r="I354" s="32"/>
      <c r="J354" s="32"/>
    </row>
    <row r="355" spans="1:10" s="29" customFormat="1" ht="36">
      <c r="A355" s="54"/>
      <c r="B355" s="55" t="s">
        <v>4</v>
      </c>
      <c r="C355" s="55">
        <v>992</v>
      </c>
      <c r="D355" s="56" t="s">
        <v>253</v>
      </c>
      <c r="E355" s="56" t="s">
        <v>249</v>
      </c>
      <c r="F355" s="56" t="s">
        <v>57</v>
      </c>
      <c r="G355" s="56"/>
      <c r="H355" s="86">
        <f>H357</f>
        <v>105000</v>
      </c>
      <c r="I355" s="32"/>
      <c r="J355" s="32"/>
    </row>
    <row r="356" spans="1:10" s="29" customFormat="1" ht="54">
      <c r="A356" s="54"/>
      <c r="B356" s="55" t="s">
        <v>111</v>
      </c>
      <c r="C356" s="55">
        <v>992</v>
      </c>
      <c r="D356" s="56" t="s">
        <v>253</v>
      </c>
      <c r="E356" s="56" t="s">
        <v>249</v>
      </c>
      <c r="F356" s="56" t="s">
        <v>110</v>
      </c>
      <c r="G356" s="56"/>
      <c r="H356" s="86">
        <f>H357</f>
        <v>105000</v>
      </c>
      <c r="I356" s="32"/>
      <c r="J356" s="32"/>
    </row>
    <row r="357" spans="1:10" s="29" customFormat="1" ht="74.25" customHeight="1">
      <c r="A357" s="143"/>
      <c r="B357" s="55" t="s">
        <v>691</v>
      </c>
      <c r="C357" s="55">
        <v>992</v>
      </c>
      <c r="D357" s="56" t="s">
        <v>253</v>
      </c>
      <c r="E357" s="56" t="s">
        <v>249</v>
      </c>
      <c r="F357" s="56" t="s">
        <v>112</v>
      </c>
      <c r="G357" s="56"/>
      <c r="H357" s="86">
        <f>H358</f>
        <v>105000</v>
      </c>
      <c r="I357" s="32"/>
      <c r="J357" s="32"/>
    </row>
    <row r="358" spans="1:10" s="29" customFormat="1" ht="90" hidden="1">
      <c r="A358" s="54"/>
      <c r="B358" s="55" t="s">
        <v>691</v>
      </c>
      <c r="C358" s="55">
        <v>992</v>
      </c>
      <c r="D358" s="56" t="s">
        <v>253</v>
      </c>
      <c r="E358" s="56" t="s">
        <v>249</v>
      </c>
      <c r="F358" s="56" t="s">
        <v>103</v>
      </c>
      <c r="G358" s="56"/>
      <c r="H358" s="86">
        <f>H359</f>
        <v>105000</v>
      </c>
      <c r="I358" s="32"/>
      <c r="J358" s="32"/>
    </row>
    <row r="359" spans="1:10" s="29" customFormat="1" ht="39.75" customHeight="1">
      <c r="A359" s="54"/>
      <c r="B359" s="55" t="s">
        <v>2</v>
      </c>
      <c r="C359" s="55">
        <v>992</v>
      </c>
      <c r="D359" s="56" t="s">
        <v>253</v>
      </c>
      <c r="E359" s="56" t="s">
        <v>249</v>
      </c>
      <c r="F359" s="56" t="s">
        <v>112</v>
      </c>
      <c r="G359" s="56" t="s">
        <v>1</v>
      </c>
      <c r="H359" s="86">
        <f>90000+60000-45000</f>
        <v>105000</v>
      </c>
      <c r="I359" s="32"/>
      <c r="J359" s="32"/>
    </row>
    <row r="360" spans="1:10" s="29" customFormat="1" ht="18.75" customHeight="1">
      <c r="A360" s="57"/>
      <c r="B360" s="79" t="s">
        <v>267</v>
      </c>
      <c r="C360" s="79">
        <v>992</v>
      </c>
      <c r="D360" s="88" t="s">
        <v>243</v>
      </c>
      <c r="E360" s="88" t="s">
        <v>205</v>
      </c>
      <c r="F360" s="88"/>
      <c r="G360" s="88"/>
      <c r="H360" s="82">
        <f>H361+H365</f>
        <v>10000</v>
      </c>
      <c r="I360" s="32"/>
      <c r="J360" s="32"/>
    </row>
    <row r="361" spans="1:10" s="29" customFormat="1" ht="18">
      <c r="A361" s="59"/>
      <c r="B361" s="55" t="s">
        <v>316</v>
      </c>
      <c r="C361" s="55">
        <v>992</v>
      </c>
      <c r="D361" s="56" t="s">
        <v>243</v>
      </c>
      <c r="E361" s="56" t="s">
        <v>233</v>
      </c>
      <c r="F361" s="56"/>
      <c r="G361" s="56"/>
      <c r="H361" s="86">
        <f>H362</f>
        <v>10000</v>
      </c>
      <c r="I361" s="60"/>
      <c r="J361" s="60"/>
    </row>
    <row r="362" spans="1:10" s="29" customFormat="1" ht="36">
      <c r="A362" s="54"/>
      <c r="B362" s="55" t="s">
        <v>507</v>
      </c>
      <c r="C362" s="55">
        <v>992</v>
      </c>
      <c r="D362" s="56" t="s">
        <v>243</v>
      </c>
      <c r="E362" s="56" t="s">
        <v>233</v>
      </c>
      <c r="F362" s="56" t="s">
        <v>59</v>
      </c>
      <c r="G362" s="56"/>
      <c r="H362" s="86">
        <f>H363</f>
        <v>10000</v>
      </c>
      <c r="I362" s="32"/>
      <c r="J362" s="32"/>
    </row>
    <row r="363" spans="1:10" s="29" customFormat="1" ht="36" hidden="1" customHeight="1">
      <c r="A363" s="54"/>
      <c r="B363" s="55" t="s">
        <v>268</v>
      </c>
      <c r="C363" s="55">
        <v>992</v>
      </c>
      <c r="D363" s="56" t="s">
        <v>243</v>
      </c>
      <c r="E363" s="56" t="s">
        <v>233</v>
      </c>
      <c r="F363" s="56" t="s">
        <v>620</v>
      </c>
      <c r="G363" s="56"/>
      <c r="H363" s="86">
        <f>H364</f>
        <v>10000</v>
      </c>
      <c r="I363" s="32"/>
      <c r="J363" s="32"/>
    </row>
    <row r="364" spans="1:10" s="29" customFormat="1" ht="36">
      <c r="A364" s="54"/>
      <c r="B364" s="55" t="s">
        <v>510</v>
      </c>
      <c r="C364" s="55">
        <v>992</v>
      </c>
      <c r="D364" s="56" t="s">
        <v>243</v>
      </c>
      <c r="E364" s="56" t="s">
        <v>233</v>
      </c>
      <c r="F364" s="56" t="s">
        <v>106</v>
      </c>
      <c r="G364" s="56"/>
      <c r="H364" s="86">
        <f>H369+H370</f>
        <v>10000</v>
      </c>
      <c r="I364" s="32"/>
      <c r="J364" s="32"/>
    </row>
    <row r="365" spans="1:10" s="29" customFormat="1" ht="17.399999999999999" hidden="1">
      <c r="A365" s="54"/>
      <c r="B365" s="79" t="s">
        <v>335</v>
      </c>
      <c r="C365" s="79">
        <v>992</v>
      </c>
      <c r="D365" s="88" t="s">
        <v>243</v>
      </c>
      <c r="E365" s="88" t="s">
        <v>235</v>
      </c>
      <c r="F365" s="88"/>
      <c r="G365" s="88"/>
      <c r="H365" s="82">
        <f>H366</f>
        <v>0</v>
      </c>
      <c r="I365" s="32"/>
      <c r="J365" s="32"/>
    </row>
    <row r="366" spans="1:10" s="29" customFormat="1" ht="18" hidden="1">
      <c r="A366" s="54"/>
      <c r="B366" s="55" t="s">
        <v>332</v>
      </c>
      <c r="C366" s="55">
        <v>992</v>
      </c>
      <c r="D366" s="56" t="s">
        <v>243</v>
      </c>
      <c r="E366" s="56" t="s">
        <v>235</v>
      </c>
      <c r="F366" s="56" t="s">
        <v>257</v>
      </c>
      <c r="G366" s="56"/>
      <c r="H366" s="86">
        <f>H367</f>
        <v>0</v>
      </c>
      <c r="I366" s="32"/>
      <c r="J366" s="32"/>
    </row>
    <row r="367" spans="1:10" s="29" customFormat="1" ht="75.75" hidden="1" customHeight="1">
      <c r="A367" s="54"/>
      <c r="B367" s="55" t="s">
        <v>333</v>
      </c>
      <c r="C367" s="55">
        <v>992</v>
      </c>
      <c r="D367" s="56" t="s">
        <v>243</v>
      </c>
      <c r="E367" s="56" t="s">
        <v>235</v>
      </c>
      <c r="F367" s="56" t="s">
        <v>334</v>
      </c>
      <c r="G367" s="56"/>
      <c r="H367" s="86">
        <f>H368</f>
        <v>0</v>
      </c>
      <c r="I367" s="32"/>
      <c r="J367" s="32"/>
    </row>
    <row r="368" spans="1:10" s="29" customFormat="1" ht="18" hidden="1">
      <c r="A368" s="54"/>
      <c r="B368" s="55" t="s">
        <v>239</v>
      </c>
      <c r="C368" s="55">
        <v>992</v>
      </c>
      <c r="D368" s="56" t="s">
        <v>243</v>
      </c>
      <c r="E368" s="56" t="s">
        <v>235</v>
      </c>
      <c r="F368" s="56" t="s">
        <v>334</v>
      </c>
      <c r="G368" s="56" t="s">
        <v>240</v>
      </c>
      <c r="H368" s="86">
        <v>0</v>
      </c>
      <c r="I368" s="32"/>
      <c r="J368" s="32"/>
    </row>
    <row r="369" spans="1:10" s="29" customFormat="1" ht="126" hidden="1">
      <c r="A369" s="54"/>
      <c r="B369" s="55" t="s">
        <v>131</v>
      </c>
      <c r="C369" s="55">
        <v>992</v>
      </c>
      <c r="D369" s="56" t="s">
        <v>243</v>
      </c>
      <c r="E369" s="56" t="s">
        <v>233</v>
      </c>
      <c r="F369" s="56" t="s">
        <v>106</v>
      </c>
      <c r="G369" s="56" t="s">
        <v>410</v>
      </c>
      <c r="H369" s="86"/>
      <c r="I369" s="32"/>
      <c r="J369" s="32"/>
    </row>
    <row r="370" spans="1:10" s="29" customFormat="1" ht="55.2" customHeight="1">
      <c r="A370" s="54"/>
      <c r="B370" s="55" t="s">
        <v>130</v>
      </c>
      <c r="C370" s="55">
        <v>992</v>
      </c>
      <c r="D370" s="56" t="s">
        <v>243</v>
      </c>
      <c r="E370" s="56" t="s">
        <v>233</v>
      </c>
      <c r="F370" s="56" t="s">
        <v>106</v>
      </c>
      <c r="G370" s="56" t="s">
        <v>418</v>
      </c>
      <c r="H370" s="86">
        <v>10000</v>
      </c>
      <c r="I370" s="32"/>
      <c r="J370" s="32"/>
    </row>
    <row r="371" spans="1:10" ht="17.399999999999999">
      <c r="A371" s="53"/>
      <c r="B371" s="79" t="s">
        <v>317</v>
      </c>
      <c r="C371" s="79">
        <v>992</v>
      </c>
      <c r="D371" s="88" t="s">
        <v>242</v>
      </c>
      <c r="E371" s="88" t="s">
        <v>205</v>
      </c>
      <c r="F371" s="88"/>
      <c r="G371" s="88"/>
      <c r="H371" s="82">
        <f>H372</f>
        <v>140000</v>
      </c>
    </row>
    <row r="372" spans="1:10" ht="36.75" customHeight="1">
      <c r="A372" s="61"/>
      <c r="B372" s="55" t="s">
        <v>318</v>
      </c>
      <c r="C372" s="55">
        <v>992</v>
      </c>
      <c r="D372" s="56" t="s">
        <v>242</v>
      </c>
      <c r="E372" s="56" t="s">
        <v>236</v>
      </c>
      <c r="F372" s="56"/>
      <c r="G372" s="56"/>
      <c r="H372" s="86">
        <f>H373</f>
        <v>140000</v>
      </c>
      <c r="I372" s="63"/>
      <c r="J372" s="63"/>
    </row>
    <row r="373" spans="1:10" ht="36">
      <c r="A373" s="53"/>
      <c r="B373" s="55" t="s">
        <v>607</v>
      </c>
      <c r="C373" s="55">
        <v>992</v>
      </c>
      <c r="D373" s="56" t="s">
        <v>242</v>
      </c>
      <c r="E373" s="56" t="s">
        <v>236</v>
      </c>
      <c r="F373" s="56" t="s">
        <v>19</v>
      </c>
      <c r="G373" s="56"/>
      <c r="H373" s="86">
        <f>H374</f>
        <v>140000</v>
      </c>
    </row>
    <row r="374" spans="1:10" ht="54">
      <c r="A374" s="53"/>
      <c r="B374" s="55" t="s">
        <v>512</v>
      </c>
      <c r="C374" s="55">
        <v>992</v>
      </c>
      <c r="D374" s="56" t="s">
        <v>242</v>
      </c>
      <c r="E374" s="56" t="s">
        <v>236</v>
      </c>
      <c r="F374" s="56" t="s">
        <v>60</v>
      </c>
      <c r="G374" s="56"/>
      <c r="H374" s="86">
        <f>H375</f>
        <v>140000</v>
      </c>
    </row>
    <row r="375" spans="1:10" ht="54">
      <c r="A375" s="53"/>
      <c r="B375" s="55" t="s">
        <v>512</v>
      </c>
      <c r="C375" s="55">
        <v>992</v>
      </c>
      <c r="D375" s="56" t="s">
        <v>242</v>
      </c>
      <c r="E375" s="56" t="s">
        <v>236</v>
      </c>
      <c r="F375" s="56" t="s">
        <v>94</v>
      </c>
      <c r="G375" s="56"/>
      <c r="H375" s="86">
        <f>H376</f>
        <v>140000</v>
      </c>
    </row>
    <row r="376" spans="1:10" ht="60" customHeight="1">
      <c r="A376" s="53"/>
      <c r="B376" s="55" t="s">
        <v>130</v>
      </c>
      <c r="C376" s="55">
        <v>992</v>
      </c>
      <c r="D376" s="56" t="s">
        <v>242</v>
      </c>
      <c r="E376" s="56" t="s">
        <v>236</v>
      </c>
      <c r="F376" s="56" t="s">
        <v>94</v>
      </c>
      <c r="G376" s="56" t="s">
        <v>418</v>
      </c>
      <c r="H376" s="86">
        <f>105000+35000</f>
        <v>140000</v>
      </c>
    </row>
    <row r="377" spans="1:10" ht="34.799999999999997" hidden="1">
      <c r="A377" s="53"/>
      <c r="B377" s="79" t="s">
        <v>280</v>
      </c>
      <c r="C377" s="79">
        <v>992</v>
      </c>
      <c r="D377" s="88" t="s">
        <v>245</v>
      </c>
      <c r="E377" s="88" t="s">
        <v>205</v>
      </c>
      <c r="F377" s="88"/>
      <c r="G377" s="88"/>
      <c r="H377" s="82">
        <f>H378</f>
        <v>0</v>
      </c>
    </row>
    <row r="378" spans="1:10" ht="54" hidden="1" customHeight="1">
      <c r="A378" s="61"/>
      <c r="B378" s="55" t="s">
        <v>396</v>
      </c>
      <c r="C378" s="55">
        <v>992</v>
      </c>
      <c r="D378" s="56" t="s">
        <v>245</v>
      </c>
      <c r="E378" s="56" t="s">
        <v>233</v>
      </c>
      <c r="F378" s="56"/>
      <c r="G378" s="56"/>
      <c r="H378" s="86">
        <f>H380</f>
        <v>0</v>
      </c>
      <c r="I378" s="63"/>
      <c r="J378" s="63"/>
    </row>
    <row r="379" spans="1:10" ht="36" hidden="1">
      <c r="A379" s="61"/>
      <c r="B379" s="55" t="s">
        <v>519</v>
      </c>
      <c r="C379" s="95">
        <v>992</v>
      </c>
      <c r="D379" s="96" t="s">
        <v>245</v>
      </c>
      <c r="E379" s="96" t="s">
        <v>233</v>
      </c>
      <c r="F379" s="96" t="s">
        <v>62</v>
      </c>
      <c r="G379" s="56"/>
      <c r="H379" s="86">
        <f>H380</f>
        <v>0</v>
      </c>
      <c r="I379" s="63"/>
      <c r="J379" s="63"/>
    </row>
    <row r="380" spans="1:10" s="42" customFormat="1" ht="54" hidden="1">
      <c r="A380" s="53"/>
      <c r="B380" s="95" t="s">
        <v>520</v>
      </c>
      <c r="C380" s="95">
        <v>992</v>
      </c>
      <c r="D380" s="96" t="s">
        <v>245</v>
      </c>
      <c r="E380" s="96" t="s">
        <v>233</v>
      </c>
      <c r="F380" s="96" t="s">
        <v>63</v>
      </c>
      <c r="G380" s="96"/>
      <c r="H380" s="127">
        <f>H381</f>
        <v>0</v>
      </c>
      <c r="I380" s="43"/>
      <c r="J380" s="43"/>
    </row>
    <row r="381" spans="1:10" s="42" customFormat="1" ht="54" hidden="1">
      <c r="A381" s="53"/>
      <c r="B381" s="95" t="s">
        <v>521</v>
      </c>
      <c r="C381" s="95">
        <v>992</v>
      </c>
      <c r="D381" s="96" t="s">
        <v>245</v>
      </c>
      <c r="E381" s="96" t="s">
        <v>233</v>
      </c>
      <c r="F381" s="96" t="s">
        <v>64</v>
      </c>
      <c r="G381" s="96"/>
      <c r="H381" s="97">
        <f>H382</f>
        <v>0</v>
      </c>
      <c r="I381" s="43"/>
      <c r="J381" s="43"/>
    </row>
    <row r="382" spans="1:10" s="42" customFormat="1" ht="39.9" hidden="1" customHeight="1">
      <c r="A382" s="53"/>
      <c r="B382" s="95" t="s">
        <v>624</v>
      </c>
      <c r="C382" s="95">
        <v>992</v>
      </c>
      <c r="D382" s="96" t="s">
        <v>245</v>
      </c>
      <c r="E382" s="96" t="s">
        <v>233</v>
      </c>
      <c r="F382" s="96" t="s">
        <v>64</v>
      </c>
      <c r="G382" s="96" t="s">
        <v>518</v>
      </c>
      <c r="H382" s="97">
        <v>0</v>
      </c>
      <c r="I382" s="43"/>
      <c r="J382" s="43"/>
    </row>
    <row r="383" spans="1:10" s="42" customFormat="1" ht="18">
      <c r="A383" s="53"/>
      <c r="B383" s="40"/>
      <c r="C383" s="40"/>
      <c r="D383" s="41"/>
      <c r="E383" s="41"/>
      <c r="F383" s="41"/>
      <c r="G383" s="41"/>
      <c r="H383" s="97"/>
      <c r="I383" s="43"/>
      <c r="J383" s="43"/>
    </row>
    <row r="384" spans="1:10" ht="18">
      <c r="A384" s="65" t="s">
        <v>562</v>
      </c>
      <c r="B384" s="46"/>
    </row>
    <row r="385" spans="1:8" ht="18">
      <c r="A385" s="1" t="s">
        <v>147</v>
      </c>
      <c r="B385" s="46"/>
      <c r="H385" s="68"/>
    </row>
    <row r="386" spans="1:8" ht="18">
      <c r="A386" s="1" t="s">
        <v>321</v>
      </c>
      <c r="H386" s="121" t="s">
        <v>729</v>
      </c>
    </row>
  </sheetData>
  <mergeCells count="15">
    <mergeCell ref="A11:A12"/>
    <mergeCell ref="B11:B12"/>
    <mergeCell ref="D11:G11"/>
    <mergeCell ref="H11:H12"/>
    <mergeCell ref="C1:I1"/>
    <mergeCell ref="C2:I2"/>
    <mergeCell ref="C3:I3"/>
    <mergeCell ref="C4:I4"/>
    <mergeCell ref="P14:Q14"/>
    <mergeCell ref="B9:H9"/>
    <mergeCell ref="C8:H8"/>
    <mergeCell ref="J11:K11"/>
    <mergeCell ref="C5:I5"/>
    <mergeCell ref="C6:I6"/>
    <mergeCell ref="C7:I7"/>
  </mergeCells>
  <phoneticPr fontId="0" type="noConversion"/>
  <printOptions horizontalCentered="1"/>
  <pageMargins left="0" right="0.39370078740157483" top="0.39370078740157483" bottom="0.39370078740157483" header="0.31496062992125984" footer="0.31496062992125984"/>
  <pageSetup paperSize="9" orientation="portrait" r:id="rId1"/>
  <headerFooter differentFirst="1" alignWithMargins="0">
    <oddHeader>&amp;C&amp;P</oddHeader>
    <firstHeader>&amp;C&amp;P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9"/>
  <sheetViews>
    <sheetView view="pageBreakPreview" topLeftCell="A4" zoomScale="70" zoomScaleNormal="115" zoomScaleSheetLayoutView="70" workbookViewId="0">
      <selection activeCell="A8" sqref="A8:M8"/>
    </sheetView>
  </sheetViews>
  <sheetFormatPr defaultRowHeight="13.2"/>
  <cols>
    <col min="1" max="1" width="6.33203125" bestFit="1" customWidth="1"/>
    <col min="2" max="2" width="4" customWidth="1"/>
    <col min="3" max="3" width="4.5546875" customWidth="1"/>
    <col min="4" max="4" width="3.44140625" customWidth="1"/>
    <col min="5" max="5" width="6.33203125" customWidth="1"/>
    <col min="6" max="6" width="2.5546875" customWidth="1"/>
    <col min="7" max="7" width="6.33203125" hidden="1" customWidth="1"/>
    <col min="8" max="8" width="2.5546875" customWidth="1"/>
    <col min="9" max="10" width="6.33203125" customWidth="1"/>
    <col min="11" max="11" width="12.88671875" customWidth="1"/>
    <col min="12" max="12" width="5.109375" customWidth="1"/>
    <col min="13" max="13" width="29.44140625" customWidth="1"/>
  </cols>
  <sheetData>
    <row r="1" spans="1:14" ht="18">
      <c r="I1" s="166" t="s">
        <v>700</v>
      </c>
      <c r="J1" s="166"/>
      <c r="K1" s="166"/>
      <c r="L1" s="166"/>
      <c r="M1" s="166"/>
      <c r="N1" s="65"/>
    </row>
    <row r="2" spans="1:14" ht="18">
      <c r="I2" s="247" t="s">
        <v>720</v>
      </c>
      <c r="J2" s="247"/>
      <c r="K2" s="247"/>
      <c r="L2" s="247"/>
      <c r="M2" s="247"/>
      <c r="N2" s="65"/>
    </row>
    <row r="3" spans="1:14" ht="18">
      <c r="I3" s="247" t="s">
        <v>157</v>
      </c>
      <c r="J3" s="247"/>
      <c r="K3" s="247"/>
      <c r="L3" s="247"/>
      <c r="M3" s="247"/>
      <c r="N3" s="65"/>
    </row>
    <row r="4" spans="1:14" ht="18">
      <c r="I4" s="247" t="s">
        <v>321</v>
      </c>
      <c r="J4" s="247"/>
      <c r="K4" s="247"/>
      <c r="L4" s="247"/>
      <c r="M4" s="247"/>
      <c r="N4" s="65"/>
    </row>
    <row r="5" spans="1:14" ht="18">
      <c r="I5" s="247" t="s">
        <v>727</v>
      </c>
      <c r="J5" s="247"/>
      <c r="K5" s="247"/>
      <c r="L5" s="247"/>
      <c r="M5" s="247"/>
      <c r="N5" s="65"/>
    </row>
    <row r="6" spans="1:14" ht="18">
      <c r="I6" s="247" t="s">
        <v>721</v>
      </c>
      <c r="J6" s="247"/>
      <c r="K6" s="247"/>
      <c r="L6" s="247"/>
      <c r="M6" s="247"/>
      <c r="N6" s="65"/>
    </row>
    <row r="7" spans="1:14" ht="108.6" customHeight="1">
      <c r="I7" s="248" t="s">
        <v>728</v>
      </c>
      <c r="J7" s="248"/>
      <c r="K7" s="248"/>
      <c r="L7" s="248"/>
      <c r="M7" s="248"/>
      <c r="N7" s="65"/>
    </row>
    <row r="8" spans="1:14" ht="152.4" customHeight="1">
      <c r="A8" s="249" t="s">
        <v>154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</row>
    <row r="9" spans="1:14">
      <c r="K9" s="13"/>
      <c r="L9" s="13"/>
    </row>
    <row r="10" spans="1:14">
      <c r="K10" s="13"/>
      <c r="L10" s="125" t="s">
        <v>224</v>
      </c>
    </row>
    <row r="11" spans="1:14" ht="12.75" customHeight="1">
      <c r="A11" s="237" t="s">
        <v>225</v>
      </c>
      <c r="B11" s="250" t="s">
        <v>621</v>
      </c>
      <c r="C11" s="251"/>
      <c r="D11" s="251"/>
      <c r="E11" s="251"/>
      <c r="F11" s="251"/>
      <c r="G11" s="251"/>
      <c r="H11" s="251"/>
      <c r="I11" s="251"/>
      <c r="J11" s="251"/>
      <c r="K11" s="251"/>
      <c r="L11" s="252"/>
      <c r="M11" s="237" t="s">
        <v>211</v>
      </c>
    </row>
    <row r="12" spans="1:14" ht="24.75" customHeight="1">
      <c r="A12" s="237"/>
      <c r="B12" s="253"/>
      <c r="C12" s="254"/>
      <c r="D12" s="254"/>
      <c r="E12" s="254"/>
      <c r="F12" s="254"/>
      <c r="G12" s="254"/>
      <c r="H12" s="254"/>
      <c r="I12" s="254"/>
      <c r="J12" s="254"/>
      <c r="K12" s="254"/>
      <c r="L12" s="255"/>
      <c r="M12" s="237"/>
    </row>
    <row r="13" spans="1:14" ht="18">
      <c r="A13" s="122" t="s">
        <v>622</v>
      </c>
      <c r="B13" s="241" t="s">
        <v>285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3"/>
      <c r="M13" s="122" t="s">
        <v>286</v>
      </c>
    </row>
    <row r="14" spans="1:14" ht="60.75" customHeight="1">
      <c r="A14" s="123">
        <v>1</v>
      </c>
      <c r="B14" s="244" t="s">
        <v>12</v>
      </c>
      <c r="C14" s="245"/>
      <c r="D14" s="245"/>
      <c r="E14" s="245"/>
      <c r="F14" s="245"/>
      <c r="G14" s="245"/>
      <c r="H14" s="245"/>
      <c r="I14" s="245"/>
      <c r="J14" s="245"/>
      <c r="K14" s="245"/>
      <c r="L14" s="246"/>
      <c r="M14" s="124">
        <f>№6!H255+№6!H239</f>
        <v>11605200</v>
      </c>
    </row>
    <row r="17" spans="1:13" ht="18">
      <c r="A17" s="14" t="s">
        <v>562</v>
      </c>
      <c r="B17" s="14"/>
      <c r="C17" s="14"/>
      <c r="D17" s="14"/>
      <c r="E17" s="14"/>
      <c r="F17" s="14"/>
      <c r="G17" s="14"/>
      <c r="H17" s="14"/>
      <c r="I17" s="14"/>
      <c r="J17" s="14"/>
    </row>
    <row r="18" spans="1:13" ht="18">
      <c r="A18" s="1" t="s">
        <v>147</v>
      </c>
      <c r="B18" s="1"/>
      <c r="C18" s="1"/>
      <c r="D18" s="1"/>
      <c r="E18" s="1"/>
      <c r="F18" s="1"/>
      <c r="G18" s="1"/>
      <c r="H18" s="1"/>
      <c r="I18" s="1"/>
      <c r="J18" s="1"/>
    </row>
    <row r="19" spans="1:13" ht="18">
      <c r="A19" s="1" t="s">
        <v>321</v>
      </c>
      <c r="B19" s="1"/>
      <c r="C19" s="1"/>
      <c r="D19" s="1"/>
      <c r="E19" s="1"/>
      <c r="F19" s="1"/>
      <c r="G19" s="1"/>
      <c r="H19" s="1"/>
      <c r="I19" s="1"/>
      <c r="J19" s="1"/>
      <c r="M19" s="4" t="s">
        <v>148</v>
      </c>
    </row>
  </sheetData>
  <mergeCells count="12">
    <mergeCell ref="A11:A12"/>
    <mergeCell ref="M11:M12"/>
    <mergeCell ref="A8:M8"/>
    <mergeCell ref="I5:M5"/>
    <mergeCell ref="B11:L12"/>
    <mergeCell ref="B13:L13"/>
    <mergeCell ref="B14:L14"/>
    <mergeCell ref="I2:M2"/>
    <mergeCell ref="I3:M3"/>
    <mergeCell ref="I4:M4"/>
    <mergeCell ref="I6:M6"/>
    <mergeCell ref="I7:M7"/>
  </mergeCells>
  <phoneticPr fontId="0" type="noConversion"/>
  <pageMargins left="1.5748031496062993" right="0.70866141732283472" top="0.74803149606299213" bottom="0.74803149606299213" header="0" footer="0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9"/>
  <sheetViews>
    <sheetView view="pageBreakPreview" topLeftCell="A16" zoomScale="70" zoomScaleSheetLayoutView="70" workbookViewId="0">
      <selection activeCell="B11" sqref="B11:B12"/>
    </sheetView>
  </sheetViews>
  <sheetFormatPr defaultColWidth="9.109375" defaultRowHeight="13.2"/>
  <cols>
    <col min="1" max="1" width="5.6640625" style="13" customWidth="1"/>
    <col min="2" max="2" width="66.6640625" style="13" customWidth="1"/>
    <col min="3" max="3" width="19.33203125" style="13" customWidth="1"/>
    <col min="4" max="16384" width="9.109375" style="13"/>
  </cols>
  <sheetData>
    <row r="1" spans="1:7" ht="18">
      <c r="B1" s="238" t="s">
        <v>700</v>
      </c>
      <c r="C1" s="239"/>
      <c r="D1" s="198"/>
      <c r="E1" s="198"/>
      <c r="F1" s="198"/>
    </row>
    <row r="2" spans="1:7" ht="18">
      <c r="B2" s="238" t="s">
        <v>193</v>
      </c>
      <c r="C2" s="239"/>
      <c r="D2" s="198"/>
      <c r="E2" s="198"/>
      <c r="F2" s="198"/>
    </row>
    <row r="3" spans="1:7" ht="18">
      <c r="B3" s="238" t="s">
        <v>157</v>
      </c>
      <c r="C3" s="239"/>
      <c r="D3" s="198"/>
      <c r="E3" s="198"/>
      <c r="F3" s="198"/>
    </row>
    <row r="4" spans="1:7" ht="18">
      <c r="B4" s="238" t="s">
        <v>321</v>
      </c>
      <c r="C4" s="239"/>
      <c r="D4" s="198"/>
      <c r="E4" s="198"/>
      <c r="F4" s="198"/>
    </row>
    <row r="5" spans="1:7" ht="18">
      <c r="B5" s="208" t="str">
        <f>№1!C5</f>
        <v xml:space="preserve">от июня  2019 года № </v>
      </c>
      <c r="C5" s="240"/>
      <c r="D5" s="198"/>
      <c r="E5" s="198"/>
      <c r="F5" s="198"/>
    </row>
    <row r="6" spans="1:7" ht="18">
      <c r="B6" s="208" t="s">
        <v>701</v>
      </c>
      <c r="C6" s="208"/>
      <c r="D6" s="208"/>
      <c r="E6" s="208"/>
      <c r="F6" s="208"/>
    </row>
    <row r="7" spans="1:7" ht="94.95" customHeight="1">
      <c r="B7" s="208" t="s">
        <v>702</v>
      </c>
      <c r="C7" s="208"/>
      <c r="D7" s="208"/>
      <c r="E7" s="208"/>
      <c r="F7" s="208"/>
    </row>
    <row r="8" spans="1:7" ht="18">
      <c r="A8" s="1"/>
      <c r="B8" s="216"/>
      <c r="C8" s="217"/>
      <c r="D8" s="3"/>
    </row>
    <row r="9" spans="1:7" ht="57" customHeight="1">
      <c r="A9" s="258" t="s">
        <v>699</v>
      </c>
      <c r="B9" s="258"/>
      <c r="C9" s="258"/>
    </row>
    <row r="10" spans="1:7" s="18" customFormat="1" ht="18">
      <c r="A10" s="10"/>
      <c r="B10" s="9"/>
      <c r="C10" s="131" t="s">
        <v>674</v>
      </c>
    </row>
    <row r="11" spans="1:7" s="16" customFormat="1" ht="18.75" customHeight="1">
      <c r="A11" s="256" t="s">
        <v>225</v>
      </c>
      <c r="B11" s="259" t="s">
        <v>226</v>
      </c>
      <c r="C11" s="256" t="s">
        <v>687</v>
      </c>
    </row>
    <row r="12" spans="1:7" s="16" customFormat="1" ht="37.5" customHeight="1">
      <c r="A12" s="257"/>
      <c r="B12" s="260"/>
      <c r="C12" s="257"/>
      <c r="G12" s="17"/>
    </row>
    <row r="13" spans="1:7" ht="36">
      <c r="A13" s="35">
        <v>1</v>
      </c>
      <c r="B13" s="36" t="s">
        <v>155</v>
      </c>
      <c r="C13" s="133">
        <v>0</v>
      </c>
    </row>
    <row r="14" spans="1:7" ht="18">
      <c r="A14" s="35"/>
      <c r="B14" s="36" t="s">
        <v>525</v>
      </c>
      <c r="C14" s="133"/>
    </row>
    <row r="15" spans="1:7" ht="18">
      <c r="A15" s="35"/>
      <c r="B15" s="36" t="s">
        <v>675</v>
      </c>
      <c r="C15" s="133">
        <v>0</v>
      </c>
    </row>
    <row r="16" spans="1:7" ht="18">
      <c r="A16" s="35"/>
      <c r="B16" s="36" t="s">
        <v>676</v>
      </c>
      <c r="C16" s="133">
        <v>0</v>
      </c>
    </row>
    <row r="17" spans="1:3" ht="72">
      <c r="A17" s="35">
        <v>2</v>
      </c>
      <c r="B17" s="36" t="s">
        <v>156</v>
      </c>
      <c r="C17" s="141">
        <f>C19-C20</f>
        <v>0</v>
      </c>
    </row>
    <row r="18" spans="1:3" ht="18">
      <c r="A18" s="35"/>
      <c r="B18" s="36" t="s">
        <v>525</v>
      </c>
      <c r="C18" s="141"/>
    </row>
    <row r="19" spans="1:3" ht="18">
      <c r="A19" s="35"/>
      <c r="B19" s="36" t="s">
        <v>675</v>
      </c>
      <c r="C19" s="141">
        <v>0</v>
      </c>
    </row>
    <row r="20" spans="1:3" ht="18">
      <c r="A20" s="35"/>
      <c r="B20" s="36" t="s">
        <v>676</v>
      </c>
      <c r="C20" s="141">
        <v>0</v>
      </c>
    </row>
    <row r="21" spans="1:3" ht="41.25" customHeight="1">
      <c r="A21" s="2">
        <v>3</v>
      </c>
      <c r="B21" s="132" t="s">
        <v>180</v>
      </c>
      <c r="C21" s="134">
        <v>0</v>
      </c>
    </row>
    <row r="22" spans="1:3" ht="18">
      <c r="A22" s="2"/>
      <c r="B22" s="132" t="s">
        <v>525</v>
      </c>
      <c r="C22" s="134"/>
    </row>
    <row r="23" spans="1:3" ht="18">
      <c r="A23" s="2"/>
      <c r="B23" s="132" t="s">
        <v>675</v>
      </c>
      <c r="C23" s="134">
        <v>0</v>
      </c>
    </row>
    <row r="24" spans="1:3" ht="18">
      <c r="A24" s="2"/>
      <c r="B24" s="132" t="s">
        <v>676</v>
      </c>
      <c r="C24" s="134">
        <v>0</v>
      </c>
    </row>
    <row r="25" spans="1:3" ht="18">
      <c r="A25" s="2"/>
      <c r="B25" s="132"/>
      <c r="C25" s="12"/>
    </row>
    <row r="26" spans="1:3" ht="18">
      <c r="A26" s="2"/>
      <c r="B26" s="10"/>
      <c r="C26" s="11"/>
    </row>
    <row r="27" spans="1:3" ht="18">
      <c r="A27" s="65" t="s">
        <v>562</v>
      </c>
      <c r="B27" s="1"/>
      <c r="C27" s="1"/>
    </row>
    <row r="28" spans="1:3" ht="18">
      <c r="A28" s="1" t="s">
        <v>147</v>
      </c>
      <c r="B28" s="1"/>
      <c r="C28" s="4"/>
    </row>
    <row r="29" spans="1:3" ht="18">
      <c r="A29" s="1" t="s">
        <v>321</v>
      </c>
      <c r="C29" s="4" t="s">
        <v>148</v>
      </c>
    </row>
  </sheetData>
  <mergeCells count="12">
    <mergeCell ref="B1:C1"/>
    <mergeCell ref="B2:C2"/>
    <mergeCell ref="B3:C3"/>
    <mergeCell ref="B4:C4"/>
    <mergeCell ref="B8:C8"/>
    <mergeCell ref="C11:C12"/>
    <mergeCell ref="B5:C5"/>
    <mergeCell ref="B6:F6"/>
    <mergeCell ref="B7:F7"/>
    <mergeCell ref="A9:C9"/>
    <mergeCell ref="A11:A12"/>
    <mergeCell ref="B11:B12"/>
  </mergeCells>
  <phoneticPr fontId="0" type="noConversion"/>
  <pageMargins left="0.78740157480314965" right="0.39370078740157483" top="0.39370078740157483" bottom="0.39370078740157483" header="0.39370078740157483" footer="0.39370078740157483"/>
  <pageSetup paperSize="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1"/>
  <sheetViews>
    <sheetView view="pageBreakPreview" zoomScale="70" zoomScaleSheetLayoutView="70" workbookViewId="0">
      <selection activeCell="A6" sqref="A6:H6"/>
    </sheetView>
  </sheetViews>
  <sheetFormatPr defaultColWidth="9.109375" defaultRowHeight="13.2"/>
  <cols>
    <col min="1" max="1" width="5.6640625" style="13" customWidth="1"/>
    <col min="2" max="2" width="19.5546875" style="13" customWidth="1"/>
    <col min="3" max="3" width="18" style="13" customWidth="1"/>
    <col min="4" max="4" width="14.109375" style="13" customWidth="1"/>
    <col min="5" max="5" width="18.109375" style="13" customWidth="1"/>
    <col min="6" max="6" width="16.5546875" style="13" customWidth="1"/>
    <col min="7" max="7" width="21.33203125" style="13" customWidth="1"/>
    <col min="8" max="8" width="17.33203125" style="13" customWidth="1"/>
    <col min="9" max="9" width="2.109375" style="13" customWidth="1"/>
    <col min="10" max="16384" width="9.109375" style="13"/>
  </cols>
  <sheetData>
    <row r="1" spans="1:13" ht="18">
      <c r="G1" s="264" t="s">
        <v>79</v>
      </c>
      <c r="H1" s="264"/>
      <c r="I1" s="264"/>
      <c r="J1" s="264"/>
      <c r="K1" s="264"/>
      <c r="L1" s="264"/>
      <c r="M1" s="264"/>
    </row>
    <row r="2" spans="1:13" ht="18">
      <c r="G2" s="264" t="s">
        <v>193</v>
      </c>
      <c r="H2" s="264"/>
      <c r="I2" s="264"/>
      <c r="J2" s="264"/>
      <c r="K2" s="264"/>
      <c r="L2" s="264"/>
      <c r="M2" s="264"/>
    </row>
    <row r="3" spans="1:13" ht="18">
      <c r="G3" s="264" t="s">
        <v>157</v>
      </c>
      <c r="H3" s="264"/>
      <c r="I3" s="264"/>
      <c r="J3" s="264"/>
      <c r="K3" s="264"/>
      <c r="L3" s="264"/>
      <c r="M3" s="264"/>
    </row>
    <row r="4" spans="1:13" ht="18">
      <c r="G4" s="264" t="s">
        <v>321</v>
      </c>
      <c r="H4" s="264"/>
      <c r="I4" s="264"/>
      <c r="J4" s="264"/>
      <c r="K4" s="264"/>
      <c r="L4" s="264"/>
      <c r="M4" s="264"/>
    </row>
    <row r="5" spans="1:13" ht="18.75" customHeight="1">
      <c r="A5" s="1"/>
      <c r="B5" s="1"/>
      <c r="C5" s="1"/>
      <c r="D5" s="1"/>
      <c r="E5" s="1"/>
      <c r="F5" s="1"/>
      <c r="G5" s="264" t="str">
        <f>№1!C5</f>
        <v xml:space="preserve">от июня  2019 года № </v>
      </c>
      <c r="H5" s="264"/>
      <c r="I5" s="264"/>
      <c r="J5" s="264"/>
      <c r="K5" s="264"/>
      <c r="L5" s="264"/>
      <c r="M5" s="264"/>
    </row>
    <row r="6" spans="1:13" ht="57" customHeight="1">
      <c r="A6" s="258" t="s">
        <v>158</v>
      </c>
      <c r="B6" s="258"/>
      <c r="C6" s="258"/>
      <c r="D6" s="258"/>
      <c r="E6" s="258"/>
      <c r="F6" s="258"/>
      <c r="G6" s="258"/>
      <c r="H6" s="258"/>
    </row>
    <row r="7" spans="1:13" s="18" customFormat="1" ht="76.5" customHeight="1">
      <c r="A7" s="262" t="s">
        <v>159</v>
      </c>
      <c r="B7" s="262"/>
      <c r="C7" s="262"/>
      <c r="D7" s="262"/>
      <c r="E7" s="262"/>
      <c r="F7" s="262"/>
      <c r="G7" s="262"/>
      <c r="H7" s="262"/>
    </row>
    <row r="8" spans="1:13" s="18" customFormat="1" ht="18">
      <c r="A8" s="38"/>
      <c r="B8" s="38"/>
      <c r="C8" s="38"/>
      <c r="D8" s="38"/>
      <c r="E8" s="38"/>
      <c r="F8" s="38"/>
      <c r="G8" s="38"/>
      <c r="H8" s="39" t="s">
        <v>323</v>
      </c>
    </row>
    <row r="9" spans="1:13" s="18" customFormat="1" ht="54">
      <c r="A9" s="135" t="s">
        <v>225</v>
      </c>
      <c r="B9" s="135" t="s">
        <v>677</v>
      </c>
      <c r="C9" s="135" t="s">
        <v>678</v>
      </c>
      <c r="D9" s="135" t="s">
        <v>679</v>
      </c>
      <c r="E9" s="263" t="s">
        <v>680</v>
      </c>
      <c r="F9" s="263"/>
      <c r="G9" s="263"/>
      <c r="H9" s="263"/>
    </row>
    <row r="10" spans="1:13" s="18" customFormat="1" ht="116.25" customHeight="1">
      <c r="A10" s="136"/>
      <c r="B10" s="136"/>
      <c r="C10" s="136"/>
      <c r="D10" s="135" t="s">
        <v>145</v>
      </c>
      <c r="E10" s="135" t="s">
        <v>684</v>
      </c>
      <c r="F10" s="135" t="s">
        <v>683</v>
      </c>
      <c r="G10" s="135" t="s">
        <v>682</v>
      </c>
      <c r="H10" s="137" t="s">
        <v>681</v>
      </c>
    </row>
    <row r="11" spans="1:13" s="18" customFormat="1" ht="18">
      <c r="A11" s="136" t="s">
        <v>685</v>
      </c>
      <c r="B11" s="136" t="s">
        <v>685</v>
      </c>
      <c r="C11" s="136" t="s">
        <v>685</v>
      </c>
      <c r="D11" s="136" t="s">
        <v>685</v>
      </c>
      <c r="E11" s="136" t="s">
        <v>685</v>
      </c>
      <c r="F11" s="136" t="s">
        <v>685</v>
      </c>
      <c r="G11" s="136" t="s">
        <v>685</v>
      </c>
      <c r="H11" s="138" t="s">
        <v>685</v>
      </c>
    </row>
    <row r="12" spans="1:13" ht="18">
      <c r="A12" s="19"/>
      <c r="B12" s="19"/>
      <c r="C12" s="19"/>
      <c r="D12" s="19"/>
      <c r="E12" s="19"/>
      <c r="F12" s="19"/>
      <c r="G12" s="20"/>
      <c r="H12" s="19"/>
    </row>
    <row r="13" spans="1:13" ht="61.5" customHeight="1">
      <c r="A13" s="262" t="s">
        <v>181</v>
      </c>
      <c r="B13" s="262"/>
      <c r="C13" s="262"/>
      <c r="D13" s="262"/>
      <c r="E13" s="262"/>
      <c r="F13" s="262"/>
      <c r="G13" s="262"/>
      <c r="H13" s="262"/>
    </row>
    <row r="14" spans="1:13" ht="18">
      <c r="A14" s="38"/>
      <c r="B14" s="38"/>
      <c r="C14" s="38"/>
      <c r="D14" s="38"/>
      <c r="E14" s="38"/>
      <c r="F14" s="38"/>
      <c r="G14" s="38"/>
      <c r="H14" s="39" t="s">
        <v>323</v>
      </c>
    </row>
    <row r="15" spans="1:13" ht="65.25" customHeight="1">
      <c r="A15" s="250" t="s">
        <v>160</v>
      </c>
      <c r="B15" s="251"/>
      <c r="C15" s="251"/>
      <c r="D15" s="251"/>
      <c r="E15" s="251"/>
      <c r="F15" s="251"/>
      <c r="G15" s="252"/>
      <c r="H15" s="37" t="s">
        <v>686</v>
      </c>
    </row>
    <row r="16" spans="1:13" ht="43.5" customHeight="1">
      <c r="A16" s="253"/>
      <c r="B16" s="254"/>
      <c r="C16" s="254"/>
      <c r="D16" s="254"/>
      <c r="E16" s="254"/>
      <c r="F16" s="254"/>
      <c r="G16" s="255"/>
      <c r="H16" s="37" t="s">
        <v>145</v>
      </c>
    </row>
    <row r="17" spans="1:8" ht="61.5" customHeight="1">
      <c r="A17" s="261" t="s">
        <v>161</v>
      </c>
      <c r="B17" s="261"/>
      <c r="C17" s="261"/>
      <c r="D17" s="261"/>
      <c r="E17" s="261"/>
      <c r="F17" s="261"/>
      <c r="G17" s="261"/>
      <c r="H17" s="19" t="s">
        <v>685</v>
      </c>
    </row>
    <row r="18" spans="1:8" ht="51" customHeight="1">
      <c r="A18" s="2"/>
      <c r="B18" s="2"/>
      <c r="C18" s="2"/>
      <c r="D18" s="2"/>
      <c r="E18" s="2"/>
      <c r="F18" s="2"/>
      <c r="G18" s="10"/>
      <c r="H18" s="11"/>
    </row>
    <row r="19" spans="1:8" ht="18">
      <c r="A19" s="65" t="s">
        <v>171</v>
      </c>
      <c r="B19" s="65"/>
      <c r="C19" s="65"/>
      <c r="D19" s="65"/>
      <c r="E19" s="65"/>
      <c r="F19" s="65"/>
      <c r="G19" s="1"/>
      <c r="H19" s="1"/>
    </row>
    <row r="20" spans="1:8" ht="18">
      <c r="A20" s="1" t="s">
        <v>157</v>
      </c>
      <c r="B20" s="1"/>
      <c r="C20" s="1"/>
      <c r="D20" s="1"/>
      <c r="E20" s="1"/>
      <c r="F20" s="1"/>
      <c r="G20" s="1"/>
      <c r="H20" s="4"/>
    </row>
    <row r="21" spans="1:8" ht="18">
      <c r="A21" s="1" t="s">
        <v>321</v>
      </c>
      <c r="B21" s="1"/>
      <c r="C21" s="1"/>
      <c r="D21" s="1"/>
      <c r="E21" s="1"/>
      <c r="F21" s="1"/>
      <c r="H21" s="4" t="s">
        <v>148</v>
      </c>
    </row>
  </sheetData>
  <mergeCells count="11">
    <mergeCell ref="G5:M5"/>
    <mergeCell ref="G1:M1"/>
    <mergeCell ref="G2:M2"/>
    <mergeCell ref="G3:M3"/>
    <mergeCell ref="G4:M4"/>
    <mergeCell ref="A6:H6"/>
    <mergeCell ref="A17:G17"/>
    <mergeCell ref="A7:H7"/>
    <mergeCell ref="A13:H13"/>
    <mergeCell ref="E9:H9"/>
    <mergeCell ref="A15:G16"/>
  </mergeCells>
  <phoneticPr fontId="0" type="noConversion"/>
  <pageMargins left="0.78740157480314965" right="0.39370078740157483" top="0.39370078740157483" bottom="0.39370078740157483" header="0.39370078740157483" footer="0.39370078740157483"/>
  <pageSetup paperSize="9" scale="66" fitToHeight="0" orientation="portrait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9"/>
  <sheetViews>
    <sheetView view="pageBreakPreview" zoomScale="60" workbookViewId="0">
      <selection activeCell="A9" sqref="A9:G9"/>
    </sheetView>
  </sheetViews>
  <sheetFormatPr defaultRowHeight="18"/>
  <cols>
    <col min="1" max="1" width="8.88671875" style="1" customWidth="1"/>
    <col min="2" max="2" width="8.88671875" style="1"/>
    <col min="3" max="3" width="15.44140625" style="1" customWidth="1"/>
    <col min="4" max="4" width="12.6640625" style="1" bestFit="1" customWidth="1"/>
    <col min="5" max="6" width="8.88671875" style="1"/>
    <col min="7" max="7" width="13.6640625" style="1" customWidth="1"/>
    <col min="8" max="16384" width="8.88671875" style="1"/>
  </cols>
  <sheetData>
    <row r="1" spans="1:7">
      <c r="D1" s="1" t="s">
        <v>701</v>
      </c>
    </row>
    <row r="2" spans="1:7">
      <c r="A2" s="185"/>
      <c r="B2" s="185"/>
      <c r="C2" s="185"/>
      <c r="D2" s="185" t="s">
        <v>194</v>
      </c>
      <c r="E2" s="185"/>
      <c r="F2" s="185"/>
    </row>
    <row r="3" spans="1:7" ht="15.75" customHeight="1">
      <c r="A3" s="185"/>
      <c r="B3" s="266"/>
      <c r="C3" s="266"/>
      <c r="D3" s="186" t="s">
        <v>157</v>
      </c>
      <c r="E3" s="185"/>
      <c r="F3" s="185"/>
    </row>
    <row r="4" spans="1:7">
      <c r="A4" s="185"/>
      <c r="B4" s="266"/>
      <c r="C4" s="266"/>
      <c r="D4" s="186" t="s">
        <v>165</v>
      </c>
      <c r="E4" s="185"/>
      <c r="F4" s="185"/>
    </row>
    <row r="5" spans="1:7">
      <c r="A5" s="185"/>
      <c r="B5" s="203"/>
      <c r="C5" s="203"/>
      <c r="D5" s="186" t="str">
        <f>№1!C5</f>
        <v xml:space="preserve">от июня  2019 года № </v>
      </c>
      <c r="E5" s="185"/>
      <c r="F5" s="185"/>
    </row>
    <row r="6" spans="1:7">
      <c r="A6" s="185"/>
      <c r="B6" s="266"/>
      <c r="C6" s="266"/>
      <c r="D6" s="186" t="str">
        <f>№1!C4</f>
        <v>Белореченского района</v>
      </c>
      <c r="E6" s="185"/>
      <c r="F6" s="185"/>
    </row>
    <row r="7" spans="1:7">
      <c r="A7" s="185"/>
      <c r="B7" s="266"/>
      <c r="C7" s="266"/>
      <c r="D7" s="1" t="s">
        <v>164</v>
      </c>
    </row>
    <row r="8" spans="1:7" ht="125.4" customHeight="1">
      <c r="A8" s="185"/>
      <c r="B8" s="185"/>
      <c r="C8" s="185"/>
      <c r="D8" s="267" t="str">
        <f>№6!C7</f>
        <v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20 ноября 2019 года № 13</v>
      </c>
      <c r="E8" s="267"/>
      <c r="F8" s="267"/>
      <c r="G8" s="267"/>
    </row>
    <row r="9" spans="1:7" ht="58.2" customHeight="1">
      <c r="A9" s="258" t="s">
        <v>166</v>
      </c>
      <c r="B9" s="258"/>
      <c r="C9" s="258"/>
      <c r="D9" s="258"/>
      <c r="E9" s="258"/>
      <c r="F9" s="258"/>
      <c r="G9" s="258"/>
    </row>
    <row r="10" spans="1:7">
      <c r="A10" s="3"/>
      <c r="B10" s="3"/>
      <c r="C10" s="3"/>
      <c r="D10" s="3"/>
      <c r="E10" s="3"/>
      <c r="F10" s="3"/>
      <c r="G10" s="115"/>
    </row>
    <row r="11" spans="1:7">
      <c r="A11" s="265" t="s">
        <v>167</v>
      </c>
      <c r="B11" s="265"/>
      <c r="C11" s="265"/>
      <c r="D11" s="265"/>
      <c r="E11" s="265"/>
      <c r="F11" s="265" t="s">
        <v>211</v>
      </c>
      <c r="G11" s="265"/>
    </row>
    <row r="12" spans="1:7">
      <c r="A12" s="265">
        <v>1</v>
      </c>
      <c r="B12" s="265"/>
      <c r="C12" s="265"/>
      <c r="D12" s="265"/>
      <c r="E12" s="265"/>
      <c r="F12" s="265">
        <v>2</v>
      </c>
      <c r="G12" s="265"/>
    </row>
    <row r="13" spans="1:7">
      <c r="A13" s="269" t="s">
        <v>168</v>
      </c>
      <c r="B13" s="269"/>
      <c r="C13" s="269"/>
      <c r="D13" s="269"/>
      <c r="E13" s="269"/>
      <c r="F13" s="270">
        <f>F15</f>
        <v>155450</v>
      </c>
      <c r="G13" s="270"/>
    </row>
    <row r="14" spans="1:7">
      <c r="A14" s="115"/>
      <c r="B14" s="115"/>
      <c r="C14" s="115"/>
      <c r="D14" s="115"/>
      <c r="E14" s="115"/>
      <c r="F14" s="187"/>
      <c r="G14" s="187"/>
    </row>
    <row r="15" spans="1:7" ht="43.95" customHeight="1">
      <c r="A15" s="248" t="s">
        <v>169</v>
      </c>
      <c r="B15" s="248"/>
      <c r="C15" s="248"/>
      <c r="D15" s="248"/>
      <c r="E15" s="248"/>
      <c r="F15" s="271">
        <f>№6!H34+№6!H60+№6!H106+№6!H108+№6!H197</f>
        <v>155450</v>
      </c>
      <c r="G15" s="271"/>
    </row>
    <row r="16" spans="1:7" ht="63.6" customHeight="1">
      <c r="A16" s="115"/>
      <c r="B16" s="115"/>
      <c r="C16" s="115"/>
      <c r="D16" s="115"/>
      <c r="E16" s="115"/>
      <c r="F16" s="115"/>
      <c r="G16" s="115"/>
    </row>
    <row r="17" spans="1:7" ht="52.2" customHeight="1">
      <c r="A17" s="248" t="s">
        <v>170</v>
      </c>
      <c r="B17" s="248"/>
      <c r="C17" s="248"/>
      <c r="D17" s="248"/>
      <c r="E17" s="248"/>
      <c r="F17" s="268" t="s">
        <v>148</v>
      </c>
      <c r="G17" s="268"/>
    </row>
    <row r="18" spans="1:7">
      <c r="A18" s="115"/>
      <c r="B18" s="115"/>
      <c r="C18" s="115"/>
      <c r="D18" s="115"/>
      <c r="E18" s="115"/>
      <c r="F18" s="115"/>
      <c r="G18" s="115"/>
    </row>
    <row r="19" spans="1:7">
      <c r="A19" s="115"/>
      <c r="B19" s="115"/>
      <c r="C19" s="115"/>
      <c r="D19" s="115"/>
      <c r="E19" s="115"/>
      <c r="F19" s="115"/>
      <c r="G19" s="115"/>
    </row>
    <row r="20" spans="1:7">
      <c r="A20" s="115"/>
      <c r="B20" s="115"/>
      <c r="C20" s="115"/>
      <c r="D20" s="115"/>
      <c r="E20" s="115"/>
      <c r="F20" s="115"/>
      <c r="G20" s="115"/>
    </row>
    <row r="21" spans="1:7">
      <c r="A21" s="115"/>
      <c r="B21" s="115"/>
      <c r="C21" s="115"/>
      <c r="D21" s="115"/>
      <c r="E21" s="115"/>
      <c r="F21" s="115"/>
      <c r="G21" s="115"/>
    </row>
    <row r="22" spans="1:7">
      <c r="A22" s="115"/>
      <c r="B22" s="115"/>
      <c r="C22" s="115"/>
      <c r="D22" s="115"/>
      <c r="E22" s="115"/>
      <c r="F22" s="115"/>
      <c r="G22" s="115"/>
    </row>
    <row r="23" spans="1:7">
      <c r="A23" s="115"/>
      <c r="B23" s="115"/>
      <c r="C23" s="115"/>
      <c r="D23" s="115"/>
      <c r="E23" s="115"/>
      <c r="F23" s="115"/>
      <c r="G23" s="115"/>
    </row>
    <row r="24" spans="1:7">
      <c r="A24" s="115"/>
      <c r="B24" s="115"/>
      <c r="C24" s="115"/>
      <c r="D24" s="115"/>
      <c r="E24" s="115"/>
      <c r="F24" s="115"/>
      <c r="G24" s="115"/>
    </row>
    <row r="25" spans="1:7">
      <c r="A25" s="115"/>
      <c r="B25" s="115"/>
      <c r="C25" s="115"/>
      <c r="D25" s="115"/>
      <c r="E25" s="115"/>
      <c r="F25" s="115"/>
      <c r="G25" s="115"/>
    </row>
    <row r="26" spans="1:7">
      <c r="A26" s="115"/>
      <c r="B26" s="115"/>
      <c r="C26" s="115"/>
      <c r="D26" s="115"/>
      <c r="E26" s="115"/>
      <c r="F26" s="115"/>
      <c r="G26" s="115"/>
    </row>
    <row r="27" spans="1:7">
      <c r="A27" s="115"/>
      <c r="B27" s="115"/>
      <c r="C27" s="115"/>
      <c r="D27" s="115"/>
      <c r="E27" s="115"/>
      <c r="F27" s="115"/>
      <c r="G27" s="115"/>
    </row>
    <row r="28" spans="1:7">
      <c r="A28" s="115"/>
      <c r="B28" s="115"/>
      <c r="C28" s="115"/>
      <c r="D28" s="115"/>
      <c r="E28" s="115"/>
      <c r="F28" s="115"/>
      <c r="G28" s="115"/>
    </row>
    <row r="29" spans="1:7">
      <c r="A29" s="115"/>
      <c r="B29" s="115"/>
      <c r="C29" s="115"/>
      <c r="D29" s="115"/>
      <c r="E29" s="115"/>
      <c r="F29" s="115"/>
      <c r="G29" s="115"/>
    </row>
  </sheetData>
  <mergeCells count="16">
    <mergeCell ref="A17:E17"/>
    <mergeCell ref="F17:G17"/>
    <mergeCell ref="A13:E13"/>
    <mergeCell ref="F13:G13"/>
    <mergeCell ref="A15:E15"/>
    <mergeCell ref="F15:G15"/>
    <mergeCell ref="A11:E11"/>
    <mergeCell ref="A12:E12"/>
    <mergeCell ref="F12:G12"/>
    <mergeCell ref="F11:G11"/>
    <mergeCell ref="B3:C3"/>
    <mergeCell ref="B4:C4"/>
    <mergeCell ref="B7:C7"/>
    <mergeCell ref="A9:G9"/>
    <mergeCell ref="B6:C6"/>
    <mergeCell ref="D8:G8"/>
  </mergeCells>
  <phoneticPr fontId="0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№1</vt:lpstr>
      <vt:lpstr>№4</vt:lpstr>
      <vt:lpstr>№5</vt:lpstr>
      <vt:lpstr>№6</vt:lpstr>
      <vt:lpstr>№8</vt:lpstr>
      <vt:lpstr>№9</vt:lpstr>
      <vt:lpstr>№10</vt:lpstr>
      <vt:lpstr>№11</vt:lpstr>
      <vt:lpstr>Лист1</vt:lpstr>
      <vt:lpstr>Лист2</vt:lpstr>
      <vt:lpstr>№6!Заголовки_для_печати</vt:lpstr>
      <vt:lpstr>№1!Область_печати</vt:lpstr>
      <vt:lpstr>№10!Область_печати</vt:lpstr>
      <vt:lpstr>№4!Область_печати</vt:lpstr>
      <vt:lpstr>№5!Область_печати</vt:lpstr>
      <vt:lpstr>№6!Область_печати</vt:lpstr>
      <vt:lpstr>№9!Область_печати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MARINA</cp:lastModifiedBy>
  <cp:lastPrinted>2019-11-26T06:24:14Z</cp:lastPrinted>
  <dcterms:created xsi:type="dcterms:W3CDTF">1996-10-08T23:32:33Z</dcterms:created>
  <dcterms:modified xsi:type="dcterms:W3CDTF">2019-11-26T08:25:22Z</dcterms:modified>
</cp:coreProperties>
</file>